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90" yWindow="75" windowWidth="15480" windowHeight="16050" activeTab="0"/>
  </bookViews>
  <sheets>
    <sheet name="DISCLAIMER" sheetId="1" r:id="rId1"/>
    <sheet name="Inputs" sheetId="2" r:id="rId2"/>
    <sheet name="Worksheet" sheetId="3" r:id="rId3"/>
  </sheets>
  <definedNames>
    <definedName name="ATC">'Inputs'!$C$88</definedName>
    <definedName name="ATC1">'Inputs'!$D$64</definedName>
    <definedName name="ATC10">'Inputs'!$D$73</definedName>
    <definedName name="ATC11">'Inputs'!$D$74</definedName>
    <definedName name="ATC12">'Inputs'!$D$75</definedName>
    <definedName name="ATC13">'Inputs'!$D$76</definedName>
    <definedName name="ATC14">'Inputs'!$D$77</definedName>
    <definedName name="ATC15">'Inputs'!$D$78</definedName>
    <definedName name="ATC16">'Inputs'!$D$79</definedName>
    <definedName name="ATC17">'Inputs'!$D$80</definedName>
    <definedName name="ATC18">'Inputs'!$D$81</definedName>
    <definedName name="ATC19">'Inputs'!$D$82</definedName>
    <definedName name="ATC2">'Inputs'!$D$65</definedName>
    <definedName name="ATC20">'Inputs'!$D$83</definedName>
    <definedName name="ATC21">'Inputs'!$D$84</definedName>
    <definedName name="ATC22">'Inputs'!$D$85</definedName>
    <definedName name="ATC23">'Inputs'!$D$86</definedName>
    <definedName name="ATC24">'Inputs'!$D$87</definedName>
    <definedName name="ATC3">'Inputs'!$D$66</definedName>
    <definedName name="ATC4">'Inputs'!$D$67</definedName>
    <definedName name="ATC5">'Inputs'!$D$68</definedName>
    <definedName name="ATC6">'Inputs'!$D$69</definedName>
    <definedName name="ATC7">'Inputs'!$D$70</definedName>
    <definedName name="ATC8">'Inputs'!$D$71</definedName>
    <definedName name="ATC9">'Inputs'!$D$72</definedName>
    <definedName name="ATCtotal">'Inputs'!$D$88</definedName>
    <definedName name="CAP">'Inputs'!$B$28</definedName>
    <definedName name="CountDate">'Inputs'!$C$60</definedName>
    <definedName name="County">'Inputs'!$B$5</definedName>
    <definedName name="D">'Inputs'!$F$15</definedName>
    <definedName name="Dcap">'Inputs'!$H$23</definedName>
    <definedName name="DcapMulti">'Inputs'!$H$24</definedName>
    <definedName name="Designer">'Inputs'!$B$6</definedName>
    <definedName name="Dinput">'Inputs'!$F$14</definedName>
    <definedName name="FAP">'Inputs'!$B$4</definedName>
    <definedName name="FPID">'Inputs'!$B$3</definedName>
    <definedName name="GC">'Inputs'!$H$30</definedName>
    <definedName name="Lane">'Inputs'!$B$7</definedName>
    <definedName name="LC">'Inputs'!$D$30</definedName>
    <definedName name="Location">'Inputs'!$B$8</definedName>
    <definedName name="OF">'Inputs'!$B$47</definedName>
    <definedName name="ORP">'Inputs'!$E$50</definedName>
    <definedName name="PD">'Inputs'!$D$90</definedName>
    <definedName name="_xlnm.Print_Area" localSheetId="0">'DISCLAIMER'!$A$1:$M$37</definedName>
    <definedName name="_xlnm.Print_Area" localSheetId="1">'Inputs'!$A$1:$L$121</definedName>
    <definedName name="_xlnm.Print_Area" localSheetId="2">'Worksheet'!$C$1:$V$99</definedName>
    <definedName name="PSCF">'Inputs'!$H$14</definedName>
    <definedName name="RCO">'Inputs'!$B$50</definedName>
    <definedName name="RCS">'Inputs'!$B$51</definedName>
    <definedName name="ReportDate">'Inputs'!$B$11</definedName>
    <definedName name="Route">'Inputs'!$B$55</definedName>
    <definedName name="RTF">'Inputs'!$J$14</definedName>
    <definedName name="Scope">'Inputs'!$B$9</definedName>
    <definedName name="SP">'Inputs'!$E$51</definedName>
    <definedName name="TLW">'Inputs'!$B$30</definedName>
    <definedName name="V">'Inputs'!$B$16</definedName>
    <definedName name="VOL1">'Inputs'!$C$64</definedName>
    <definedName name="VOL10">'Inputs'!$C$73</definedName>
    <definedName name="VOL11">'Inputs'!$C$74</definedName>
    <definedName name="VOL12">'Inputs'!$C$75</definedName>
    <definedName name="VOL13">'Inputs'!$C$76</definedName>
    <definedName name="VOL14">'Inputs'!$C$77</definedName>
    <definedName name="VOL15">'Inputs'!$C$78</definedName>
    <definedName name="VOL16">'Inputs'!$C$79</definedName>
    <definedName name="VOL17">'Inputs'!$C$80</definedName>
    <definedName name="VOL18">'Inputs'!$C$81</definedName>
    <definedName name="VOL19">'Inputs'!$C$82</definedName>
    <definedName name="VOL2">'Inputs'!$C$65</definedName>
    <definedName name="VOL20">'Inputs'!$C$83</definedName>
    <definedName name="VOL21">'Inputs'!$C$84</definedName>
    <definedName name="VOL22">'Inputs'!$C$85</definedName>
    <definedName name="VOL23">'Inputs'!$C$86</definedName>
    <definedName name="VOL24">'Inputs'!$C$87</definedName>
    <definedName name="VOL3">'Inputs'!$C$66</definedName>
    <definedName name="VOL4">'Inputs'!$C$67</definedName>
    <definedName name="VOL5">'Inputs'!$C$68</definedName>
    <definedName name="VOL6">'Inputs'!$C$69</definedName>
    <definedName name="VOL7">'Inputs'!$C$70</definedName>
    <definedName name="VOL8">'Inputs'!$C$71</definedName>
    <definedName name="VOL9">'Inputs'!$C$72</definedName>
    <definedName name="wzf">'Inputs'!$F$47</definedName>
    <definedName name="WZL">'Inputs'!$F$30</definedName>
  </definedNames>
  <calcPr fullCalcOnLoad="1"/>
</workbook>
</file>

<file path=xl/comments1.xml><?xml version="1.0" encoding="utf-8"?>
<comments xmlns="http://schemas.openxmlformats.org/spreadsheetml/2006/main">
  <authors>
    <author>griggs</author>
  </authors>
  <commentList>
    <comment ref="K32" authorId="0">
      <text>
        <r>
          <rPr>
            <b/>
            <sz val="8"/>
            <rFont val="Tahoma"/>
            <family val="2"/>
          </rPr>
          <t>NOTE:  Hover the cursor over commented cells for additional information.</t>
        </r>
        <r>
          <rPr>
            <sz val="8"/>
            <rFont val="Tahoma"/>
            <family val="2"/>
          </rPr>
          <t xml:space="preserve">
</t>
        </r>
      </text>
    </comment>
  </commentList>
</comments>
</file>

<file path=xl/comments2.xml><?xml version="1.0" encoding="utf-8"?>
<comments xmlns="http://schemas.openxmlformats.org/spreadsheetml/2006/main">
  <authors>
    <author>rd960rq</author>
  </authors>
  <commentList>
    <comment ref="A14" authorId="0">
      <text>
        <r>
          <rPr>
            <b/>
            <sz val="8"/>
            <rFont val="Tahoma"/>
            <family val="2"/>
          </rPr>
          <t>ATC = Actual Traffic Counts. Use current traffic counts. Traffic counts can be obtained from the Office of Planning, or you may need to get traffic counts done.  The designer needs hourly traffic volumes with a total traffic volume for a 24-hour period.</t>
        </r>
      </text>
    </comment>
    <comment ref="C14" authorId="0">
      <text>
        <r>
          <rPr>
            <b/>
            <sz val="8"/>
            <rFont val="Tahoma"/>
            <family val="2"/>
          </rPr>
          <t>P/D = Peak Traffic to Daily Traffic Ratio. Highest hourly volume divided by the total 24-hour volume. Convert the percentage to a decimal on the Lane Closure Worksheet.</t>
        </r>
        <r>
          <rPr>
            <sz val="8"/>
            <rFont val="Tahoma"/>
            <family val="2"/>
          </rPr>
          <t xml:space="preserve">
</t>
        </r>
      </text>
    </comment>
    <comment ref="G14" authorId="0">
      <text>
        <r>
          <rPr>
            <b/>
            <sz val="8"/>
            <rFont val="Tahoma"/>
            <family val="2"/>
          </rPr>
          <t>PSCF = Peak Season Conversion Factor. Many counties in Florida have a significant variance in seasonal traffic. The designer should use the PSCF for the week in which the actual traffic count was conducted. The Office of Planning has tables showing Peak Season Conversion Factors for every county in Florida.</t>
        </r>
        <r>
          <rPr>
            <sz val="8"/>
            <rFont val="Tahoma"/>
            <family val="2"/>
          </rPr>
          <t xml:space="preserve">
</t>
        </r>
      </text>
    </comment>
    <comment ref="I14" authorId="0">
      <text>
        <r>
          <rPr>
            <b/>
            <sz val="8"/>
            <rFont val="Tahoma"/>
            <family val="2"/>
          </rPr>
          <t>RTF = Remaining Traffic Factor is the percentage of traffic that will not be diverted onto other facilities during a lane closure. Convert the percentage to a decimal on the Lane Closure Worksheet. This is an estimate that the designer must make on his own, or with help from the Office of Planning. Range: 0% for all traffic diverted to 100% for none diverted.</t>
        </r>
      </text>
    </comment>
    <comment ref="G30" authorId="0">
      <text>
        <r>
          <rPr>
            <b/>
            <sz val="8"/>
            <rFont val="Tahoma"/>
            <family val="2"/>
          </rPr>
          <t>G/C = Ratio of Green to Cycle Time. This factor is to be applied when lane closure is through or within 600 ft. of a signalized intersection. The Office of Traffic Engineering has timing cycles for all traffic signals.</t>
        </r>
      </text>
    </comment>
    <comment ref="A16" authorId="0">
      <text>
        <r>
          <rPr>
            <b/>
            <sz val="8"/>
            <rFont val="Tahoma"/>
            <family val="2"/>
          </rPr>
          <t>V = Peak Hour Traffic Volume. The designer calculates the peak hour traffic volume by multiplying the actual traffic count, times peak to daily traffic ratio, times directional factor, times peak seasonal factor, times remaining traffic factor. This calculation will give the designer the expected traffic volume of a roadway at the anticipated time of a lane closure.</t>
        </r>
        <r>
          <rPr>
            <sz val="8"/>
            <rFont val="Tahoma"/>
            <family val="2"/>
          </rPr>
          <t xml:space="preserve">
</t>
        </r>
      </text>
    </comment>
    <comment ref="A28" authorId="0">
      <text>
        <r>
          <rPr>
            <b/>
            <sz val="8"/>
            <rFont val="Tahoma"/>
            <family val="2"/>
          </rPr>
          <t>C = Capacity of a 2L, 4L or 6L roadway with one lane closed, and the remaining lane(s) unrestricted by lateral obstructions. The capacity of a 4L or 6L roadway is based on lane closure in only one direction.</t>
        </r>
        <r>
          <rPr>
            <sz val="8"/>
            <rFont val="Tahoma"/>
            <family val="2"/>
          </rPr>
          <t xml:space="preserve">
</t>
        </r>
      </text>
    </comment>
    <comment ref="A49" authorId="0">
      <text>
        <r>
          <rPr>
            <b/>
            <sz val="8"/>
            <rFont val="Tahoma"/>
            <family val="2"/>
          </rPr>
          <t>RC = Restricting Capacity of the above facilities by site specific limitations detailed in the Traffic Control Plans (TCP) which apply to travel lane width, lateral clearance and the work zone factor. The work zone factor only applies to two lane roadways</t>
        </r>
        <r>
          <rPr>
            <sz val="8"/>
            <rFont val="Tahoma"/>
            <family val="2"/>
          </rPr>
          <t xml:space="preserve">
</t>
        </r>
      </text>
    </comment>
    <comment ref="A47" authorId="0">
      <text>
        <r>
          <rPr>
            <b/>
            <sz val="8"/>
            <rFont val="Tahoma"/>
            <family val="2"/>
          </rPr>
          <t>OF = Obstruction Factor which reduces the capacity of the remaining travel lane(s) by restricting one or both of the following components: Travel lane width less than 12 ft. and lateral clearance less than 6 ft.</t>
        </r>
        <r>
          <rPr>
            <sz val="8"/>
            <rFont val="Tahoma"/>
            <family val="2"/>
          </rPr>
          <t xml:space="preserve"> </t>
        </r>
      </text>
    </comment>
    <comment ref="E47" authorId="0">
      <text>
        <r>
          <rPr>
            <b/>
            <sz val="8"/>
            <rFont val="Tahoma"/>
            <family val="2"/>
          </rPr>
          <t>WZF = Work Zone Factor (WZF) is directly proportional to the work zone length (WZL). The capacity is reduced by restricting traffic movement to a single lane while opposing traffic queues. The WZF and WZL only apply to a two lane roadway converted to two way, one lane.</t>
        </r>
        <r>
          <rPr>
            <sz val="8"/>
            <rFont val="Tahoma"/>
            <family val="2"/>
          </rPr>
          <t xml:space="preserve">
</t>
        </r>
      </text>
    </comment>
    <comment ref="E30" authorId="0">
      <text>
        <r>
          <rPr>
            <b/>
            <sz val="8"/>
            <rFont val="Tahoma"/>
            <family val="2"/>
          </rPr>
          <t>WZL = Work Zone Length.  (See comment for Work Zone Factor (WZF)).</t>
        </r>
        <r>
          <rPr>
            <sz val="8"/>
            <rFont val="Tahoma"/>
            <family val="2"/>
          </rPr>
          <t xml:space="preserve">
</t>
        </r>
      </text>
    </comment>
    <comment ref="A30" authorId="0">
      <text>
        <r>
          <rPr>
            <b/>
            <sz val="8"/>
            <rFont val="Tahoma"/>
            <family val="2"/>
          </rPr>
          <t>TLW = Travel Lane Width is used to determine the obstruction factor.</t>
        </r>
      </text>
    </comment>
    <comment ref="C30" authorId="0">
      <text>
        <r>
          <rPr>
            <b/>
            <sz val="8"/>
            <rFont val="Tahoma"/>
            <family val="2"/>
          </rPr>
          <t>LC = Lateral Clearance is the distance from the edge of the travel lane to the obstruction. The lateral clearance is used to determine the obstruction factor.</t>
        </r>
        <r>
          <rPr>
            <sz val="8"/>
            <rFont val="Tahoma"/>
            <family val="2"/>
          </rPr>
          <t xml:space="preserve">
</t>
        </r>
      </text>
    </comment>
    <comment ref="A50" authorId="0">
      <text>
        <r>
          <rPr>
            <b/>
            <sz val="8"/>
            <rFont val="Tahoma"/>
            <family val="2"/>
          </rPr>
          <t>Restricted Capacity (Open Road)</t>
        </r>
        <r>
          <rPr>
            <sz val="8"/>
            <rFont val="Tahoma"/>
            <family val="2"/>
          </rPr>
          <t xml:space="preserve">
</t>
        </r>
      </text>
    </comment>
    <comment ref="A51" authorId="0">
      <text>
        <r>
          <rPr>
            <b/>
            <sz val="8"/>
            <rFont val="Tahoma"/>
            <family val="2"/>
          </rPr>
          <t>Restricted Capacity (Signalized)</t>
        </r>
        <r>
          <rPr>
            <sz val="8"/>
            <rFont val="Tahoma"/>
            <family val="2"/>
          </rPr>
          <t xml:space="preserve">
</t>
        </r>
      </text>
    </comment>
    <comment ref="D50" authorId="0">
      <text>
        <r>
          <rPr>
            <b/>
            <sz val="8"/>
            <rFont val="Tahoma"/>
            <family val="2"/>
          </rPr>
          <t>Open Road %</t>
        </r>
        <r>
          <rPr>
            <sz val="8"/>
            <rFont val="Tahoma"/>
            <family val="2"/>
          </rPr>
          <t xml:space="preserve">
</t>
        </r>
      </text>
    </comment>
    <comment ref="D51" authorId="0">
      <text>
        <r>
          <rPr>
            <b/>
            <sz val="8"/>
            <rFont val="Tahoma"/>
            <family val="2"/>
          </rPr>
          <t>Signalized %</t>
        </r>
        <r>
          <rPr>
            <sz val="8"/>
            <rFont val="Tahoma"/>
            <family val="2"/>
          </rPr>
          <t xml:space="preserve">
</t>
        </r>
      </text>
    </comment>
    <comment ref="E14" authorId="0">
      <text>
        <r>
          <rPr>
            <b/>
            <sz val="8"/>
            <rFont val="Tahoma"/>
            <family val="2"/>
          </rPr>
          <t>D = Directional Distribution of peak hour traffic on multilaned roads. This factor does not apply to a two-lane roadway converted to two-way, one-lane. The directional distribution can be obtained from the Office of Planning.</t>
        </r>
      </text>
    </comment>
    <comment ref="B16" authorId="0">
      <text>
        <r>
          <rPr>
            <b/>
            <sz val="8"/>
            <rFont val="Tahoma"/>
            <family val="2"/>
          </rPr>
          <t>V = ATC * P/D * D * PSCF * RTF</t>
        </r>
        <r>
          <rPr>
            <sz val="8"/>
            <rFont val="Tahoma"/>
            <family val="2"/>
          </rPr>
          <t xml:space="preserve">
</t>
        </r>
      </text>
    </comment>
    <comment ref="F15" authorId="0">
      <text>
        <r>
          <rPr>
            <b/>
            <sz val="8"/>
            <rFont val="Tahoma"/>
            <family val="2"/>
          </rPr>
          <t>D = 1.00 IF INPUT IS "N/A"</t>
        </r>
        <r>
          <rPr>
            <sz val="8"/>
            <rFont val="Tahoma"/>
            <family val="2"/>
          </rPr>
          <t xml:space="preserve">
</t>
        </r>
      </text>
    </comment>
    <comment ref="B28" authorId="0">
      <text>
        <r>
          <rPr>
            <b/>
            <sz val="8"/>
            <rFont val="Tahoma"/>
            <family val="2"/>
          </rPr>
          <t>Capacity is based on selection made in the Lane Closure Capacity Table (above).</t>
        </r>
        <r>
          <rPr>
            <sz val="8"/>
            <rFont val="Tahoma"/>
            <family val="2"/>
          </rPr>
          <t xml:space="preserve">
</t>
        </r>
      </text>
    </comment>
    <comment ref="A1" authorId="0">
      <text>
        <r>
          <rPr>
            <b/>
            <sz val="8"/>
            <rFont val="Tahoma"/>
            <family val="2"/>
          </rPr>
          <t>Input all project specific information here.  The information will be processed into the Output Worksheet for printing.</t>
        </r>
        <r>
          <rPr>
            <sz val="8"/>
            <rFont val="Tahoma"/>
            <family val="2"/>
          </rPr>
          <t xml:space="preserve">
</t>
        </r>
      </text>
    </comment>
    <comment ref="D14" authorId="0">
      <text>
        <r>
          <rPr>
            <b/>
            <sz val="8"/>
            <rFont val="Tahoma"/>
            <family val="2"/>
          </rPr>
          <t>P/D is calculated from the hourly volumes input below.</t>
        </r>
        <r>
          <rPr>
            <sz val="8"/>
            <rFont val="Tahoma"/>
            <family val="2"/>
          </rPr>
          <t xml:space="preserve">
</t>
        </r>
      </text>
    </comment>
    <comment ref="B50" authorId="0">
      <text>
        <r>
          <rPr>
            <b/>
            <sz val="8"/>
            <rFont val="Tahoma"/>
            <family val="2"/>
          </rPr>
          <t>RC(Open Road) = C * OF * WZF</t>
        </r>
        <r>
          <rPr>
            <sz val="8"/>
            <rFont val="Tahoma"/>
            <family val="2"/>
          </rPr>
          <t xml:space="preserve">
</t>
        </r>
      </text>
    </comment>
    <comment ref="B51" authorId="0">
      <text>
        <r>
          <rPr>
            <b/>
            <sz val="8"/>
            <rFont val="Tahoma"/>
            <family val="2"/>
          </rPr>
          <t>RC(Signalized) = RC(Open Road) * G/C</t>
        </r>
        <r>
          <rPr>
            <sz val="8"/>
            <rFont val="Tahoma"/>
            <family val="2"/>
          </rPr>
          <t xml:space="preserve">
</t>
        </r>
      </text>
    </comment>
    <comment ref="E50" authorId="0">
      <text>
        <r>
          <rPr>
            <b/>
            <sz val="8"/>
            <rFont val="Tahoma"/>
            <family val="2"/>
          </rPr>
          <t>Open Road % = RC (Open Road) / (ATC * D * PSCF * RTF)</t>
        </r>
        <r>
          <rPr>
            <sz val="8"/>
            <rFont val="Tahoma"/>
            <family val="2"/>
          </rPr>
          <t xml:space="preserve">
</t>
        </r>
      </text>
    </comment>
    <comment ref="E51" authorId="0">
      <text>
        <r>
          <rPr>
            <b/>
            <sz val="8"/>
            <rFont val="Tahoma"/>
            <family val="2"/>
          </rPr>
          <t>Signalized % = Open Road % * G/C</t>
        </r>
      </text>
    </comment>
    <comment ref="B14" authorId="0">
      <text>
        <r>
          <rPr>
            <b/>
            <sz val="8"/>
            <rFont val="Tahoma"/>
            <family val="2"/>
          </rPr>
          <t>ATC  is calculated from the total of hourly volumes input below.</t>
        </r>
        <r>
          <rPr>
            <sz val="8"/>
            <rFont val="Tahoma"/>
            <family val="2"/>
          </rPr>
          <t xml:space="preserve">
</t>
        </r>
      </text>
    </comment>
    <comment ref="C88" authorId="0">
      <text>
        <r>
          <rPr>
            <b/>
            <sz val="8"/>
            <rFont val="Tahoma"/>
            <family val="2"/>
          </rPr>
          <t>This total is the ATC value.</t>
        </r>
      </text>
    </comment>
    <comment ref="C90" authorId="0">
      <text>
        <r>
          <rPr>
            <b/>
            <sz val="8"/>
            <rFont val="Tahoma"/>
            <family val="2"/>
          </rPr>
          <t>P/D = Peak Traffic to Daily Traffic Ratio. Highest hourly volume divided by the total 24-hour volume. Convert the percentage to a decimal on the Lane Closure Worksheet.</t>
        </r>
        <r>
          <rPr>
            <sz val="8"/>
            <rFont val="Tahoma"/>
            <family val="2"/>
          </rPr>
          <t xml:space="preserve">
</t>
        </r>
      </text>
    </comment>
    <comment ref="G19" authorId="0">
      <text>
        <r>
          <rPr>
            <b/>
            <sz val="8"/>
            <rFont val="Tahoma"/>
            <family val="2"/>
          </rPr>
          <t>Select capacity option or enter a user defined capacity.</t>
        </r>
      </text>
    </comment>
    <comment ref="D124" authorId="0">
      <text>
        <r>
          <rPr>
            <b/>
            <sz val="8"/>
            <rFont val="Tahoma"/>
            <family val="2"/>
          </rPr>
          <t>Values from PPM Exhibit 10-A, Sheet 4 of 11</t>
        </r>
      </text>
    </comment>
  </commentList>
</comments>
</file>

<file path=xl/comments3.xml><?xml version="1.0" encoding="utf-8"?>
<comments xmlns="http://schemas.openxmlformats.org/spreadsheetml/2006/main">
  <authors>
    <author>rd960rq</author>
  </authors>
  <commentList>
    <comment ref="Q85" authorId="0">
      <text>
        <r>
          <rPr>
            <b/>
            <sz val="8"/>
            <rFont val="Tahoma"/>
            <family val="2"/>
          </rPr>
          <t>INPUT OPEN ROAD LANE CLOSURE TIMES HERE</t>
        </r>
        <r>
          <rPr>
            <sz val="8"/>
            <rFont val="Tahoma"/>
            <family val="2"/>
          </rPr>
          <t xml:space="preserve">
</t>
        </r>
      </text>
    </comment>
    <comment ref="Q90" authorId="0">
      <text>
        <r>
          <rPr>
            <b/>
            <sz val="8"/>
            <rFont val="Tahoma"/>
            <family val="2"/>
          </rPr>
          <t>INPUT SIGNALIZED LANE CLOSURE TIMES HERE</t>
        </r>
        <r>
          <rPr>
            <sz val="8"/>
            <rFont val="Tahoma"/>
            <family val="2"/>
          </rPr>
          <t xml:space="preserve">
</t>
        </r>
      </text>
    </comment>
    <comment ref="C1" authorId="0">
      <text>
        <r>
          <rPr>
            <sz val="8"/>
            <rFont val="Tahoma"/>
            <family val="2"/>
          </rPr>
          <t xml:space="preserve">THIS LANE CLOSURE WORKSHEET IS THE FINAL OUTPUT FOR THE LANE CLOSURE CALCULATIONS.  IT IS AUTOMATED BASED ON THE DATA IN THE "INPUTS" WORKSHEET.  THE ONLY INFORMATION THAT MUST BE ADDED TO THIS WORKSHEET IS THE ACTUAL LANE CLOSURE TIMES THAT THE ENGINEER SELECTS.  
SOME DEFAULT LABELS HAVE BEEN PROVIDED TO THE RIGHT OF THE GRAPH AND MAY BE MODIFIED WITH THE CORRECT INFORMATION AND COPIED TO THE GRAPH.  THOSE LABELS AND LINES MAY BE ROTATED AND RESIZED TO BE PLACED IN THEIR FINAL LOCATIONS.
</t>
        </r>
      </text>
    </comment>
  </commentList>
</comments>
</file>

<file path=xl/sharedStrings.xml><?xml version="1.0" encoding="utf-8"?>
<sst xmlns="http://schemas.openxmlformats.org/spreadsheetml/2006/main" count="199" uniqueCount="132">
  <si>
    <t>V =</t>
  </si>
  <si>
    <t>ATC =</t>
  </si>
  <si>
    <t xml:space="preserve">P/D = </t>
  </si>
  <si>
    <t>D =</t>
  </si>
  <si>
    <t>PSCF =</t>
  </si>
  <si>
    <t>RTF =</t>
  </si>
  <si>
    <t>INPUTS</t>
  </si>
  <si>
    <t>TLW=</t>
  </si>
  <si>
    <t>LC =</t>
  </si>
  <si>
    <t>WZL =</t>
  </si>
  <si>
    <t>G/C =</t>
  </si>
  <si>
    <t>C =</t>
  </si>
  <si>
    <t>OF =</t>
  </si>
  <si>
    <t>WZF =</t>
  </si>
  <si>
    <t>RCO =</t>
  </si>
  <si>
    <t>RCS =</t>
  </si>
  <si>
    <t>ORP =</t>
  </si>
  <si>
    <t>SP =</t>
  </si>
  <si>
    <t>Obstruction Factors</t>
  </si>
  <si>
    <t>TLW:</t>
  </si>
  <si>
    <t>LC</t>
  </si>
  <si>
    <t>WZL</t>
  </si>
  <si>
    <t>WZF</t>
  </si>
  <si>
    <t>LANE CLOSURE WORKSHEET</t>
  </si>
  <si>
    <t xml:space="preserve">FINANCIAL PROJECT ID: </t>
  </si>
  <si>
    <t xml:space="preserve">FEDERAL AID PROJECT NO: </t>
  </si>
  <si>
    <t xml:space="preserve">COUNTY:  </t>
  </si>
  <si>
    <t xml:space="preserve">DESIGNER: </t>
  </si>
  <si>
    <t xml:space="preserve">SCOPE OF WORK: </t>
  </si>
  <si>
    <t>Financial Project ID Number:</t>
  </si>
  <si>
    <t>Federal Aid Project Number:</t>
  </si>
  <si>
    <t>County:</t>
  </si>
  <si>
    <t>Designer:</t>
  </si>
  <si>
    <t>Number of Existing Lanes:</t>
  </si>
  <si>
    <t>Scope:</t>
  </si>
  <si>
    <t>NO. OF EXISTING LANES:</t>
  </si>
  <si>
    <t>ATC</t>
  </si>
  <si>
    <t>X</t>
  </si>
  <si>
    <t>P/D</t>
  </si>
  <si>
    <t>D</t>
  </si>
  <si>
    <t>PSCF</t>
  </si>
  <si>
    <t>LOCATION:</t>
  </si>
  <si>
    <t>RTF</t>
  </si>
  <si>
    <t>=</t>
  </si>
  <si>
    <t>LANE CLOSURE CAPACITY TABLE</t>
  </si>
  <si>
    <t>Factors restricting Capacity:</t>
  </si>
  <si>
    <t>Calculate the peak hour traffic volume (V):</t>
  </si>
  <si>
    <t xml:space="preserve">Calculate the Restricted Capacity (RC) at the Lane Closure Site by multiplying the appropriate 2L, 4L, or 6L </t>
  </si>
  <si>
    <t xml:space="preserve">Capacity (C) from the Table above by the Obstruction Factor (OF) and the Work Zone Factor (WZF).  If the </t>
  </si>
  <si>
    <t>Lane Closure is through or within 600 ft. of a signalized intersection, multiply the RC by the G/C Ratio.</t>
  </si>
  <si>
    <t>TLW</t>
  </si>
  <si>
    <t>G/C</t>
  </si>
  <si>
    <t>OF</t>
  </si>
  <si>
    <t>RC (Open Road)</t>
  </si>
  <si>
    <t>If V ≤ RC, there is no restriction on Lane Closure</t>
  </si>
  <si>
    <t>If V &gt; RC, calculate the hourly percentage of ADT at which Lane Closure will be permitted</t>
  </si>
  <si>
    <t>(ATC</t>
  </si>
  <si>
    <t>)</t>
  </si>
  <si>
    <t>Open Road</t>
  </si>
  <si>
    <t>% =</t>
  </si>
  <si>
    <t>%</t>
  </si>
  <si>
    <t xml:space="preserve"> Signalized % = Open Road %</t>
  </si>
  <si>
    <t xml:space="preserve">  RC (Signalized)  =  RC (Open Road)</t>
  </si>
  <si>
    <t>RC (Open Road)  =  C</t>
  </si>
  <si>
    <t>X  PSCF</t>
  </si>
  <si>
    <t xml:space="preserve">Plot 24 hour traffic to determine when Lane Closure permitted.  </t>
  </si>
  <si>
    <t>NOTE: For Existing 2-Lane Roadways, D = 1.00.</t>
  </si>
  <si>
    <t>Work Zone Factor (WZF) applies only to 2-Lane Roadways.</t>
  </si>
  <si>
    <t>For RTF&lt; 1.00, briefly describe alternate route:</t>
  </si>
  <si>
    <t xml:space="preserve">For RTF&lt; 1.00, briefly describe alternate route: </t>
  </si>
  <si>
    <t>AM</t>
  </si>
  <si>
    <t>Input 24-hour counts:</t>
  </si>
  <si>
    <t>Volume</t>
  </si>
  <si>
    <t>ATC %</t>
  </si>
  <si>
    <t>12 - 1</t>
  </si>
  <si>
    <t>1 - 2</t>
  </si>
  <si>
    <t>2 - 3</t>
  </si>
  <si>
    <t>3 - 4</t>
  </si>
  <si>
    <t>4 - 5</t>
  </si>
  <si>
    <t>5 - 6</t>
  </si>
  <si>
    <t>6 - 7</t>
  </si>
  <si>
    <t>7 - 8</t>
  </si>
  <si>
    <t>8 - 9</t>
  </si>
  <si>
    <t>9 - 10</t>
  </si>
  <si>
    <t>10 - 11</t>
  </si>
  <si>
    <t>11 - 12</t>
  </si>
  <si>
    <t>Hourly</t>
  </si>
  <si>
    <t>PM</t>
  </si>
  <si>
    <t>TOTAL</t>
  </si>
  <si>
    <t>ATC%</t>
  </si>
  <si>
    <t>OPEN</t>
  </si>
  <si>
    <t>ROAD %</t>
  </si>
  <si>
    <t>SIGNALIZED</t>
  </si>
  <si>
    <t>6 AM</t>
  </si>
  <si>
    <t>6 PM</t>
  </si>
  <si>
    <t>LANE CLOSURES</t>
  </si>
  <si>
    <t>24 HOUR COUNTS</t>
  </si>
  <si>
    <t>P/D =</t>
  </si>
  <si>
    <t>Date of counts:</t>
  </si>
  <si>
    <t>Capacity Option Selected:</t>
  </si>
  <si>
    <t>RC</t>
  </si>
  <si>
    <t>Financial Project ID No.:</t>
  </si>
  <si>
    <t>Location:</t>
  </si>
  <si>
    <t>- CONCLUSION -</t>
  </si>
  <si>
    <t>ROUND TO THE NEAREST 1/2 HOUR CONSERVATIVELY</t>
  </si>
  <si>
    <t>OPEN ROAD LANE CLOSURE</t>
  </si>
  <si>
    <t>SIGNALIZED LANE CLOSURE</t>
  </si>
  <si>
    <t>to</t>
  </si>
  <si>
    <t>Lane Closure Capacity Table</t>
  </si>
  <si>
    <t>COUNT DATE:</t>
  </si>
  <si>
    <t>LANE CLOSURE WORKSHEETS</t>
  </si>
  <si>
    <t>Last Modified:</t>
  </si>
  <si>
    <t>0:00 M</t>
  </si>
  <si>
    <t>Capacity (C) of an Existing 6-Lane – Converted to 1-Way, 2-Lane = 3600 VPH</t>
  </si>
  <si>
    <t>Capacity (C) of an Existing 4-Lane – Converted to 1-Way, 1-Lane = 1800 VPH</t>
  </si>
  <si>
    <t>Capacity (C) of an Existing 2-Lane – Converted to 2-Way, 1-Lane = 1400 VPH</t>
  </si>
  <si>
    <t>GRAPH INPUT DATA</t>
  </si>
  <si>
    <t>Report Date:</t>
  </si>
  <si>
    <t xml:space="preserve">DATE: </t>
  </si>
  <si>
    <r>
      <t xml:space="preserve">INSTRUCTIONS:  </t>
    </r>
    <r>
      <rPr>
        <sz val="14"/>
        <rFont val="Arial"/>
        <family val="2"/>
      </rPr>
      <t xml:space="preserve">To use the Worksheet, tab through the fields in the 'Inputs Sheet' to fill in the project information.  The appropriate information is output to the 'Worksheet'.  There, several manual adjustments must be made to the lane closure times and graph prior to printing.    </t>
    </r>
  </si>
  <si>
    <r>
      <t>NOTE:</t>
    </r>
    <r>
      <rPr>
        <b/>
        <sz val="13"/>
        <color indexed="10"/>
        <rFont val="Arial"/>
        <family val="2"/>
      </rPr>
      <t xml:space="preserve"> </t>
    </r>
  </si>
  <si>
    <t>k</t>
  </si>
  <si>
    <t>Hover the cursor over commented cells for additional information:</t>
  </si>
  <si>
    <r>
      <t xml:space="preserve">
</t>
    </r>
    <r>
      <rPr>
        <b/>
        <sz val="14"/>
        <rFont val="Arial"/>
        <family val="2"/>
      </rPr>
      <t>The information contained in this file and the worksheets herein, has been provided as an optional tool that may be used in the preparation of the Lane Closure Worksheet, after all calculations have been done manually.  The information contained herein should be modified as necessary to suit the needs of the project.  All output information must be verified as correct by the engineer prior to the use of any of these worksheets.  The Florida Department of Transportation is not responsible for the final output from this file or its use.</t>
    </r>
    <r>
      <rPr>
        <b/>
        <i/>
        <sz val="14"/>
        <rFont val="Arial"/>
        <family val="2"/>
      </rPr>
      <t xml:space="preserve">
These worksheets are based on the methods presented in the current Plans Preparation Manual.  Users of these worksheets should contact the applicable District office before utilizing these workseets, as some Districts might use methods other than those used here.       </t>
    </r>
  </si>
  <si>
    <t>VPH</t>
  </si>
  <si>
    <t>Capacity (C) of an Existing 8-Lane – Converted to 1-Way, 3-Lane = 5400 VPH</t>
  </si>
  <si>
    <t>User Defined Capacity (C) of Existing 2-Lane - Converted to 2-Way, 1-Lane   =</t>
  </si>
  <si>
    <t xml:space="preserve">User Defined Capacity (C) of Existing 2-Lane - Converted to 2-Way, 1-Lane   =  </t>
  </si>
  <si>
    <t>0000-000-A</t>
  </si>
  <si>
    <t>Designer</t>
  </si>
  <si>
    <t>SR 00 - Begin St. to End St.</t>
  </si>
  <si>
    <t>Scope of Work</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</si>
</sst>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 numFmtId="165" formatCode="h:mm\ \-\ h:mm"/>
    <numFmt numFmtId="166" formatCode="&quot;Yes&quot;;&quot;Yes&quot;;&quot;No&quot;"/>
    <numFmt numFmtId="167" formatCode="&quot;True&quot;;&quot;True&quot;;&quot;False&quot;"/>
    <numFmt numFmtId="168" formatCode="&quot;On&quot;;&quot;On&quot;;&quot;Off&quot;"/>
    <numFmt numFmtId="169" formatCode="0.0%"/>
    <numFmt numFmtId="170" formatCode="0.0"/>
    <numFmt numFmtId="171" formatCode="mmmm\ d\,\ yyyy"/>
    <numFmt numFmtId="172" formatCode="0.000"/>
    <numFmt numFmtId="173" formatCode="mmm\-yyyy"/>
  </numFmts>
  <fonts count="76">
    <font>
      <sz val="11"/>
      <name val="Arial"/>
      <family val="2"/>
    </font>
    <font>
      <sz val="10"/>
      <name val="Arial"/>
      <family val="0"/>
    </font>
    <font>
      <u val="single"/>
      <sz val="10"/>
      <color indexed="36"/>
      <name val="Arial"/>
      <family val="2"/>
    </font>
    <font>
      <u val="single"/>
      <sz val="10"/>
      <color indexed="12"/>
      <name val="Arial"/>
      <family val="2"/>
    </font>
    <font>
      <b/>
      <sz val="10"/>
      <name val="Arial"/>
      <family val="2"/>
    </font>
    <font>
      <sz val="8"/>
      <name val="Tahoma"/>
      <family val="2"/>
    </font>
    <font>
      <b/>
      <i/>
      <sz val="11"/>
      <name val="Arial"/>
      <family val="2"/>
    </font>
    <font>
      <b/>
      <sz val="11"/>
      <name val="Arial"/>
      <family val="2"/>
    </font>
    <font>
      <b/>
      <sz val="9"/>
      <name val="Arial"/>
      <family val="2"/>
    </font>
    <font>
      <sz val="9"/>
      <name val="Arial"/>
      <family val="2"/>
    </font>
    <font>
      <b/>
      <i/>
      <u val="single"/>
      <sz val="11"/>
      <name val="Arial"/>
      <family val="2"/>
    </font>
    <font>
      <b/>
      <u val="single"/>
      <sz val="11"/>
      <name val="Arial"/>
      <family val="2"/>
    </font>
    <font>
      <b/>
      <sz val="8"/>
      <name val="Tahoma"/>
      <family val="2"/>
    </font>
    <font>
      <b/>
      <i/>
      <u val="single"/>
      <sz val="16"/>
      <name val="Arial"/>
      <family val="2"/>
    </font>
    <font>
      <b/>
      <i/>
      <u val="single"/>
      <sz val="14"/>
      <name val="Arial"/>
      <family val="2"/>
    </font>
    <font>
      <b/>
      <sz val="12"/>
      <name val="Arial"/>
      <family val="2"/>
    </font>
    <font>
      <b/>
      <u val="single"/>
      <sz val="18"/>
      <name val="Arial"/>
      <family val="2"/>
    </font>
    <font>
      <b/>
      <sz val="16"/>
      <name val="Arial"/>
      <family val="2"/>
    </font>
    <font>
      <b/>
      <sz val="14"/>
      <name val="Arial"/>
      <family val="2"/>
    </font>
    <font>
      <b/>
      <i/>
      <sz val="16"/>
      <name val="Arial"/>
      <family val="2"/>
    </font>
    <font>
      <sz val="14"/>
      <name val="Arial"/>
      <family val="2"/>
    </font>
    <font>
      <i/>
      <u val="single"/>
      <sz val="14"/>
      <color indexed="12"/>
      <name val="Arial"/>
      <family val="2"/>
    </font>
    <font>
      <i/>
      <sz val="14"/>
      <name val="Arial"/>
      <family val="2"/>
    </font>
    <font>
      <b/>
      <i/>
      <sz val="13"/>
      <name val="Arial"/>
      <family val="2"/>
    </font>
    <font>
      <b/>
      <sz val="13"/>
      <color indexed="10"/>
      <name val="Arial"/>
      <family val="2"/>
    </font>
    <font>
      <b/>
      <sz val="14"/>
      <color indexed="10"/>
      <name val="Arial"/>
      <family val="2"/>
    </font>
    <font>
      <b/>
      <i/>
      <sz val="12"/>
      <color indexed="10"/>
      <name val="Arial"/>
      <family val="2"/>
    </font>
    <font>
      <b/>
      <i/>
      <sz val="11"/>
      <color indexed="10"/>
      <name val="Arial"/>
      <family val="2"/>
    </font>
    <font>
      <b/>
      <sz val="9"/>
      <color indexed="57"/>
      <name val="Comic Sans MS"/>
      <family val="4"/>
    </font>
    <font>
      <b/>
      <i/>
      <sz val="14"/>
      <color indexed="57"/>
      <name val="Arial"/>
      <family val="2"/>
    </font>
    <font>
      <b/>
      <i/>
      <sz val="10"/>
      <color indexed="57"/>
      <name val="Arial"/>
      <family val="2"/>
    </font>
    <font>
      <b/>
      <i/>
      <sz val="11"/>
      <color indexed="57"/>
      <name val="Arial"/>
      <family val="2"/>
    </font>
    <font>
      <b/>
      <i/>
      <sz val="9"/>
      <color indexed="57"/>
      <name val="Arial"/>
      <family val="2"/>
    </font>
    <font>
      <i/>
      <sz val="14"/>
      <color indexed="10"/>
      <name val="Arial"/>
      <family val="2"/>
    </font>
    <font>
      <i/>
      <sz val="14"/>
      <color indexed="60"/>
      <name val="Arial"/>
      <family val="2"/>
    </font>
    <font>
      <b/>
      <sz val="14"/>
      <name val="Wingdings 3"/>
      <family val="1"/>
    </font>
    <font>
      <b/>
      <i/>
      <sz val="10"/>
      <name val="Arial"/>
      <family val="2"/>
    </font>
    <font>
      <b/>
      <i/>
      <sz val="14"/>
      <name val="Arial"/>
      <family val="2"/>
    </font>
    <font>
      <sz val="8"/>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0"/>
    </font>
    <font>
      <b/>
      <sz val="9.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8"/>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1"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249">
    <xf numFmtId="0" fontId="0" fillId="0" borderId="0" xfId="0" applyAlignment="1">
      <alignment/>
    </xf>
    <xf numFmtId="0" fontId="0" fillId="0" borderId="0" xfId="0" applyFill="1" applyAlignment="1">
      <alignment/>
    </xf>
    <xf numFmtId="0" fontId="0" fillId="0" borderId="0" xfId="0"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Border="1" applyAlignment="1">
      <alignment horizontal="left" vertical="top"/>
    </xf>
    <xf numFmtId="0" fontId="1" fillId="0" borderId="0" xfId="0" applyFont="1" applyFill="1" applyBorder="1" applyAlignment="1">
      <alignment horizontal="left"/>
    </xf>
    <xf numFmtId="0" fontId="1" fillId="0" borderId="0" xfId="0" applyFont="1" applyFill="1" applyBorder="1" applyAlignment="1">
      <alignment/>
    </xf>
    <xf numFmtId="164" fontId="6" fillId="0" borderId="0" xfId="0" applyNumberFormat="1" applyFont="1" applyFill="1" applyBorder="1" applyAlignment="1">
      <alignment horizontal="left"/>
    </xf>
    <xf numFmtId="0" fontId="4" fillId="0" borderId="0" xfId="0" applyFont="1" applyFill="1" applyBorder="1" applyAlignment="1">
      <alignment horizontal="center"/>
    </xf>
    <xf numFmtId="0" fontId="6" fillId="0" borderId="0" xfId="0" applyFont="1" applyFill="1" applyBorder="1" applyAlignment="1">
      <alignment horizontal="left" vertical="top" wrapText="1"/>
    </xf>
    <xf numFmtId="0" fontId="1" fillId="0" borderId="0" xfId="0" applyFont="1" applyFill="1" applyBorder="1" applyAlignment="1" quotePrefix="1">
      <alignment/>
    </xf>
    <xf numFmtId="0" fontId="6" fillId="0" borderId="0" xfId="0" applyFont="1" applyFill="1" applyBorder="1" applyAlignment="1">
      <alignment horizontal="left"/>
    </xf>
    <xf numFmtId="2" fontId="1" fillId="0" borderId="0" xfId="0" applyNumberFormat="1" applyFont="1" applyFill="1" applyBorder="1" applyAlignment="1">
      <alignment/>
    </xf>
    <xf numFmtId="0" fontId="1" fillId="0" borderId="0" xfId="0" applyFont="1" applyFill="1" applyBorder="1" applyAlignment="1" quotePrefix="1">
      <alignment horizontal="center"/>
    </xf>
    <xf numFmtId="0" fontId="1" fillId="0" borderId="0" xfId="0" applyFont="1" applyFill="1" applyAlignment="1">
      <alignment horizontal="right"/>
    </xf>
    <xf numFmtId="0" fontId="0" fillId="0" borderId="0" xfId="0" applyFont="1" applyFill="1" applyBorder="1" applyAlignment="1" quotePrefix="1">
      <alignment horizontal="center"/>
    </xf>
    <xf numFmtId="0" fontId="0" fillId="0" borderId="0" xfId="0" applyFont="1" applyFill="1" applyAlignment="1" quotePrefix="1">
      <alignment horizontal="center"/>
    </xf>
    <xf numFmtId="1" fontId="6" fillId="0" borderId="0" xfId="0" applyNumberFormat="1" applyFont="1" applyFill="1" applyBorder="1" applyAlignment="1">
      <alignment horizontal="center"/>
    </xf>
    <xf numFmtId="0" fontId="8" fillId="0" borderId="0" xfId="0" applyFont="1" applyFill="1" applyBorder="1" applyAlignment="1">
      <alignment/>
    </xf>
    <xf numFmtId="0" fontId="9" fillId="0" borderId="0" xfId="0" applyFont="1" applyFill="1" applyAlignment="1">
      <alignment/>
    </xf>
    <xf numFmtId="0" fontId="0" fillId="0" borderId="0" xfId="0" applyFont="1" applyFill="1" applyBorder="1" applyAlignment="1">
      <alignment horizontal="center"/>
    </xf>
    <xf numFmtId="0" fontId="6" fillId="0" borderId="10" xfId="0" applyFont="1" applyFill="1" applyBorder="1" applyAlignment="1">
      <alignment horizontal="center"/>
    </xf>
    <xf numFmtId="2" fontId="6" fillId="0" borderId="10" xfId="0" applyNumberFormat="1" applyFont="1" applyFill="1" applyBorder="1" applyAlignment="1">
      <alignment horizontal="center"/>
    </xf>
    <xf numFmtId="0" fontId="6" fillId="0" borderId="10" xfId="0" applyFont="1" applyFill="1" applyBorder="1" applyAlignment="1">
      <alignment/>
    </xf>
    <xf numFmtId="0" fontId="0" fillId="0" borderId="11" xfId="0" applyFill="1" applyBorder="1" applyAlignment="1">
      <alignment/>
    </xf>
    <xf numFmtId="0" fontId="1" fillId="0" borderId="0" xfId="0" applyFont="1" applyFill="1" applyAlignment="1" quotePrefix="1">
      <alignment horizontal="right"/>
    </xf>
    <xf numFmtId="170" fontId="0" fillId="0" borderId="11" xfId="0" applyNumberFormat="1" applyFill="1" applyBorder="1" applyAlignment="1">
      <alignment/>
    </xf>
    <xf numFmtId="0" fontId="1" fillId="0" borderId="10" xfId="0" applyFont="1" applyFill="1" applyBorder="1" applyAlignment="1" quotePrefix="1">
      <alignment horizontal="right"/>
    </xf>
    <xf numFmtId="170" fontId="0" fillId="0" borderId="10" xfId="0" applyNumberFormat="1" applyFill="1" applyBorder="1" applyAlignment="1">
      <alignment/>
    </xf>
    <xf numFmtId="1" fontId="0" fillId="0" borderId="0" xfId="0" applyNumberFormat="1" applyFill="1" applyAlignment="1">
      <alignment/>
    </xf>
    <xf numFmtId="0" fontId="0" fillId="0" borderId="12" xfId="0" applyFill="1" applyBorder="1" applyAlignment="1">
      <alignment/>
    </xf>
    <xf numFmtId="170" fontId="0" fillId="0" borderId="12" xfId="0" applyNumberFormat="1" applyFill="1" applyBorder="1" applyAlignment="1">
      <alignment/>
    </xf>
    <xf numFmtId="0" fontId="1" fillId="0" borderId="0" xfId="0" applyFont="1" applyFill="1" applyBorder="1" applyAlignment="1" quotePrefix="1">
      <alignment horizontal="right"/>
    </xf>
    <xf numFmtId="3" fontId="0" fillId="0" borderId="0" xfId="0" applyNumberFormat="1" applyFill="1" applyAlignment="1">
      <alignment horizontal="right"/>
    </xf>
    <xf numFmtId="0" fontId="4" fillId="33" borderId="0" xfId="0" applyFont="1" applyFill="1" applyAlignment="1" applyProtection="1">
      <alignment horizontal="right"/>
      <protection/>
    </xf>
    <xf numFmtId="2" fontId="1" fillId="33" borderId="0" xfId="0" applyNumberFormat="1" applyFont="1" applyFill="1" applyAlignment="1" applyProtection="1">
      <alignment/>
      <protection/>
    </xf>
    <xf numFmtId="0" fontId="1" fillId="33" borderId="0" xfId="0" applyFont="1" applyFill="1" applyAlignment="1" applyProtection="1">
      <alignment horizontal="right"/>
      <protection/>
    </xf>
    <xf numFmtId="0" fontId="1" fillId="33" borderId="0" xfId="0" applyFont="1" applyFill="1" applyAlignment="1" applyProtection="1">
      <alignment/>
      <protection/>
    </xf>
    <xf numFmtId="0" fontId="1" fillId="33" borderId="0" xfId="0" applyFont="1" applyFill="1" applyAlignment="1" applyProtection="1">
      <alignment/>
      <protection/>
    </xf>
    <xf numFmtId="0" fontId="0" fillId="33" borderId="0" xfId="0" applyFill="1" applyAlignment="1" applyProtection="1">
      <alignment/>
      <protection/>
    </xf>
    <xf numFmtId="0" fontId="0" fillId="0" borderId="0" xfId="0" applyAlignment="1" applyProtection="1">
      <alignment/>
      <protection/>
    </xf>
    <xf numFmtId="0" fontId="1" fillId="33" borderId="0" xfId="0" applyFont="1" applyFill="1" applyAlignment="1" applyProtection="1">
      <alignment horizontal="left"/>
      <protection/>
    </xf>
    <xf numFmtId="0" fontId="1" fillId="33" borderId="0" xfId="0" applyFont="1" applyFill="1" applyBorder="1" applyAlignment="1" applyProtection="1">
      <alignment horizontal="right"/>
      <protection/>
    </xf>
    <xf numFmtId="0" fontId="1" fillId="0" borderId="0" xfId="0" applyFont="1" applyAlignment="1" applyProtection="1">
      <alignment/>
      <protection/>
    </xf>
    <xf numFmtId="0" fontId="3" fillId="33" borderId="0" xfId="53" applyFill="1" applyAlignment="1" applyProtection="1">
      <alignment horizontal="right"/>
      <protection/>
    </xf>
    <xf numFmtId="2" fontId="1" fillId="33" borderId="0" xfId="0" applyNumberFormat="1" applyFont="1" applyFill="1" applyAlignment="1" applyProtection="1">
      <alignment horizontal="left"/>
      <protection/>
    </xf>
    <xf numFmtId="0" fontId="1" fillId="33" borderId="0" xfId="0" applyFont="1" applyFill="1" applyAlignment="1" applyProtection="1" quotePrefix="1">
      <alignment horizontal="right"/>
      <protection/>
    </xf>
    <xf numFmtId="1" fontId="1" fillId="33" borderId="0" xfId="0" applyNumberFormat="1" applyFont="1" applyFill="1" applyAlignment="1" applyProtection="1">
      <alignment horizontal="left"/>
      <protection/>
    </xf>
    <xf numFmtId="1" fontId="1" fillId="33" borderId="0" xfId="0" applyNumberFormat="1" applyFont="1" applyFill="1" applyAlignment="1" applyProtection="1">
      <alignment/>
      <protection/>
    </xf>
    <xf numFmtId="0" fontId="4" fillId="33" borderId="0" xfId="0" applyFont="1" applyFill="1" applyAlignment="1" applyProtection="1">
      <alignment horizontal="center"/>
      <protection/>
    </xf>
    <xf numFmtId="0" fontId="4" fillId="33" borderId="0" xfId="0" applyFont="1" applyFill="1" applyAlignment="1" applyProtection="1">
      <alignment/>
      <protection/>
    </xf>
    <xf numFmtId="0" fontId="0" fillId="33" borderId="0" xfId="0" applyFill="1" applyAlignment="1" applyProtection="1">
      <alignment horizontal="left"/>
      <protection/>
    </xf>
    <xf numFmtId="0" fontId="0" fillId="33" borderId="0" xfId="0" applyFill="1" applyAlignment="1" applyProtection="1">
      <alignment horizontal="right"/>
      <protection/>
    </xf>
    <xf numFmtId="0" fontId="0" fillId="33" borderId="0" xfId="0" applyFill="1" applyAlignment="1" applyProtection="1">
      <alignment/>
      <protection/>
    </xf>
    <xf numFmtId="0" fontId="7" fillId="33" borderId="0" xfId="0" applyFont="1" applyFill="1" applyAlignment="1" applyProtection="1">
      <alignment horizontal="right"/>
      <protection/>
    </xf>
    <xf numFmtId="0" fontId="4" fillId="33" borderId="10" xfId="0" applyFont="1" applyFill="1" applyBorder="1" applyAlignment="1" applyProtection="1">
      <alignment horizontal="center"/>
      <protection/>
    </xf>
    <xf numFmtId="0" fontId="0" fillId="33" borderId="10" xfId="0" applyFill="1" applyBorder="1" applyAlignment="1" applyProtection="1">
      <alignment horizontal="center"/>
      <protection/>
    </xf>
    <xf numFmtId="170" fontId="0" fillId="33" borderId="0" xfId="0" applyNumberFormat="1" applyFill="1" applyAlignment="1" applyProtection="1">
      <alignment/>
      <protection/>
    </xf>
    <xf numFmtId="0" fontId="1" fillId="33" borderId="11" xfId="0" applyFont="1" applyFill="1" applyBorder="1" applyAlignment="1" applyProtection="1" quotePrefix="1">
      <alignment horizontal="right"/>
      <protection/>
    </xf>
    <xf numFmtId="170" fontId="0" fillId="33" borderId="11" xfId="0" applyNumberFormat="1" applyFill="1" applyBorder="1" applyAlignment="1" applyProtection="1">
      <alignment/>
      <protection/>
    </xf>
    <xf numFmtId="0" fontId="1" fillId="33" borderId="10" xfId="0" applyFont="1" applyFill="1" applyBorder="1" applyAlignment="1" applyProtection="1" quotePrefix="1">
      <alignment horizontal="right"/>
      <protection/>
    </xf>
    <xf numFmtId="170" fontId="0" fillId="33" borderId="10" xfId="0" applyNumberFormat="1" applyFill="1" applyBorder="1" applyAlignment="1" applyProtection="1">
      <alignment/>
      <protection/>
    </xf>
    <xf numFmtId="1" fontId="0" fillId="33" borderId="0" xfId="0" applyNumberFormat="1" applyFill="1" applyAlignment="1" applyProtection="1">
      <alignment/>
      <protection/>
    </xf>
    <xf numFmtId="0" fontId="0" fillId="33" borderId="0" xfId="0" applyNumberFormat="1" applyFill="1" applyAlignment="1" applyProtection="1" quotePrefix="1">
      <alignment/>
      <protection/>
    </xf>
    <xf numFmtId="0" fontId="0" fillId="33" borderId="0" xfId="0" applyFill="1" applyAlignment="1" applyProtection="1" quotePrefix="1">
      <alignment/>
      <protection/>
    </xf>
    <xf numFmtId="170" fontId="0" fillId="33" borderId="0" xfId="0" applyNumberFormat="1" applyFill="1" applyAlignment="1" applyProtection="1">
      <alignment/>
      <protection/>
    </xf>
    <xf numFmtId="2" fontId="0" fillId="33" borderId="0" xfId="0" applyNumberFormat="1" applyFill="1" applyAlignment="1" applyProtection="1">
      <alignment/>
      <protection/>
    </xf>
    <xf numFmtId="0" fontId="0" fillId="33" borderId="0" xfId="0" applyFill="1" applyAlignment="1" applyProtection="1" quotePrefix="1">
      <alignment horizontal="right"/>
      <protection/>
    </xf>
    <xf numFmtId="0" fontId="0" fillId="34" borderId="0" xfId="0" applyFill="1" applyAlignment="1">
      <alignment/>
    </xf>
    <xf numFmtId="0" fontId="0" fillId="34" borderId="0" xfId="0" applyFill="1" applyAlignment="1">
      <alignment horizontal="right"/>
    </xf>
    <xf numFmtId="2" fontId="0" fillId="34" borderId="13" xfId="0" applyNumberFormat="1" applyFill="1" applyBorder="1" applyAlignment="1">
      <alignment horizontal="right"/>
    </xf>
    <xf numFmtId="2" fontId="0" fillId="34" borderId="13" xfId="0" applyNumberFormat="1" applyFill="1" applyBorder="1" applyAlignment="1">
      <alignment/>
    </xf>
    <xf numFmtId="0" fontId="4" fillId="34" borderId="14" xfId="0" applyFont="1" applyFill="1" applyBorder="1" applyAlignment="1">
      <alignment horizontal="right"/>
    </xf>
    <xf numFmtId="0" fontId="4" fillId="34" borderId="14" xfId="0" applyFont="1" applyFill="1" applyBorder="1" applyAlignment="1">
      <alignment/>
    </xf>
    <xf numFmtId="0" fontId="4" fillId="34" borderId="15" xfId="0" applyFont="1" applyFill="1" applyBorder="1" applyAlignment="1">
      <alignment/>
    </xf>
    <xf numFmtId="0" fontId="4" fillId="34" borderId="15" xfId="0" applyFont="1" applyFill="1" applyBorder="1" applyAlignment="1">
      <alignment horizontal="right"/>
    </xf>
    <xf numFmtId="0" fontId="0" fillId="34" borderId="15" xfId="0" applyFill="1" applyBorder="1" applyAlignment="1">
      <alignment/>
    </xf>
    <xf numFmtId="0" fontId="0" fillId="34" borderId="15" xfId="0" applyFill="1" applyBorder="1" applyAlignment="1">
      <alignment horizontal="right"/>
    </xf>
    <xf numFmtId="0" fontId="0" fillId="34" borderId="16" xfId="0" applyFill="1" applyBorder="1" applyAlignment="1">
      <alignment horizontal="right"/>
    </xf>
    <xf numFmtId="0" fontId="4" fillId="34" borderId="16" xfId="0" applyFont="1" applyFill="1" applyBorder="1" applyAlignment="1">
      <alignment/>
    </xf>
    <xf numFmtId="0" fontId="0" fillId="35" borderId="0" xfId="0" applyFill="1" applyAlignment="1">
      <alignment/>
    </xf>
    <xf numFmtId="0" fontId="1" fillId="0" borderId="0" xfId="0" applyFont="1" applyFill="1" applyAlignment="1">
      <alignment horizontal="center"/>
    </xf>
    <xf numFmtId="0" fontId="0" fillId="0" borderId="0" xfId="0" applyFont="1" applyFill="1" applyAlignment="1" quotePrefix="1">
      <alignment horizontal="right"/>
    </xf>
    <xf numFmtId="0" fontId="0" fillId="0" borderId="0" xfId="0" applyFont="1" applyFill="1" applyBorder="1" applyAlignment="1">
      <alignment horizontal="center"/>
    </xf>
    <xf numFmtId="0" fontId="0" fillId="0" borderId="0" xfId="0" applyFill="1" applyAlignment="1">
      <alignment horizontal="center"/>
    </xf>
    <xf numFmtId="0" fontId="0" fillId="0" borderId="0" xfId="0" applyFont="1" applyFill="1" applyAlignment="1">
      <alignment horizontal="right"/>
    </xf>
    <xf numFmtId="0" fontId="0" fillId="0" borderId="0" xfId="0" applyFont="1" applyFill="1" applyAlignment="1" quotePrefix="1">
      <alignment horizontal="center"/>
    </xf>
    <xf numFmtId="0" fontId="0" fillId="0" borderId="0" xfId="0" applyFont="1" applyFill="1" applyAlignment="1">
      <alignment horizontal="center"/>
    </xf>
    <xf numFmtId="0" fontId="0" fillId="0" borderId="0" xfId="0" applyFont="1" applyFill="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xf>
    <xf numFmtId="0" fontId="1" fillId="0" borderId="0" xfId="0" applyFont="1" applyFill="1" applyAlignment="1">
      <alignment horizontal="center" vertical="center"/>
    </xf>
    <xf numFmtId="0" fontId="0" fillId="0" borderId="0" xfId="0" applyFont="1" applyFill="1" applyAlignment="1" quotePrefix="1">
      <alignment horizontal="right"/>
    </xf>
    <xf numFmtId="0" fontId="0" fillId="0" borderId="0" xfId="0" applyFont="1" applyFill="1" applyAlignment="1" quotePrefix="1">
      <alignment horizontal="right"/>
    </xf>
    <xf numFmtId="0" fontId="0" fillId="0" borderId="0" xfId="0" applyFont="1" applyFill="1" applyBorder="1" applyAlignment="1">
      <alignment/>
    </xf>
    <xf numFmtId="0" fontId="0" fillId="0" borderId="0" xfId="0" applyFont="1" applyFill="1" applyAlignment="1">
      <alignment horizontal="left"/>
    </xf>
    <xf numFmtId="2" fontId="0" fillId="0" borderId="0" xfId="0" applyNumberFormat="1" applyFill="1" applyAlignment="1">
      <alignment/>
    </xf>
    <xf numFmtId="2" fontId="0" fillId="0" borderId="0" xfId="0" applyNumberFormat="1" applyFill="1" applyAlignment="1">
      <alignment horizontal="center"/>
    </xf>
    <xf numFmtId="2" fontId="1" fillId="0" borderId="0" xfId="0" applyNumberFormat="1" applyFont="1" applyFill="1" applyAlignment="1">
      <alignment/>
    </xf>
    <xf numFmtId="2" fontId="0" fillId="0" borderId="0" xfId="0" applyNumberFormat="1" applyFont="1" applyFill="1" applyAlignment="1">
      <alignment/>
    </xf>
    <xf numFmtId="2" fontId="0" fillId="0" borderId="0" xfId="0" applyNumberFormat="1" applyFont="1" applyFill="1" applyAlignment="1" quotePrefix="1">
      <alignment horizontal="right"/>
    </xf>
    <xf numFmtId="2" fontId="0" fillId="0" borderId="0" xfId="0" applyNumberFormat="1" applyFont="1" applyFill="1" applyAlignment="1">
      <alignment horizontal="center"/>
    </xf>
    <xf numFmtId="2" fontId="0" fillId="0" borderId="0" xfId="0" applyNumberFormat="1" applyFont="1" applyFill="1" applyAlignment="1" quotePrefix="1">
      <alignment horizontal="right"/>
    </xf>
    <xf numFmtId="2" fontId="6" fillId="0" borderId="0" xfId="0" applyNumberFormat="1" applyFont="1" applyFill="1" applyAlignment="1" quotePrefix="1">
      <alignment horizontal="left"/>
    </xf>
    <xf numFmtId="0" fontId="0" fillId="0" borderId="0" xfId="0" applyFill="1" applyAlignment="1">
      <alignment horizontal="left" vertical="top" wrapText="1"/>
    </xf>
    <xf numFmtId="0" fontId="1" fillId="0" borderId="0" xfId="0" applyFont="1" applyFill="1" applyAlignment="1">
      <alignment/>
    </xf>
    <xf numFmtId="0" fontId="0" fillId="0" borderId="17" xfId="0" applyFill="1" applyBorder="1" applyAlignment="1">
      <alignment/>
    </xf>
    <xf numFmtId="0" fontId="0" fillId="0" borderId="0" xfId="0" applyFill="1" applyAlignment="1" quotePrefix="1">
      <alignment horizontal="right"/>
    </xf>
    <xf numFmtId="0" fontId="6" fillId="33" borderId="0" xfId="0" applyFont="1" applyFill="1" applyAlignment="1" applyProtection="1">
      <alignment horizontal="center"/>
      <protection locked="0"/>
    </xf>
    <xf numFmtId="1" fontId="6" fillId="0" borderId="10" xfId="0" applyNumberFormat="1" applyFont="1" applyFill="1" applyBorder="1" applyAlignment="1">
      <alignment horizontal="center"/>
    </xf>
    <xf numFmtId="165" fontId="0" fillId="35" borderId="0" xfId="0" applyNumberFormat="1" applyFill="1" applyAlignment="1">
      <alignment/>
    </xf>
    <xf numFmtId="20" fontId="0" fillId="35" borderId="0" xfId="0" applyNumberFormat="1" applyFill="1" applyAlignment="1">
      <alignment/>
    </xf>
    <xf numFmtId="20" fontId="0" fillId="0" borderId="0" xfId="0" applyNumberFormat="1" applyFill="1" applyAlignment="1">
      <alignment/>
    </xf>
    <xf numFmtId="165" fontId="0" fillId="0" borderId="0" xfId="0" applyNumberFormat="1" applyFill="1" applyAlignment="1">
      <alignment/>
    </xf>
    <xf numFmtId="20" fontId="0" fillId="0" borderId="0" xfId="0" applyNumberFormat="1" applyFill="1" applyAlignment="1" quotePrefix="1">
      <alignment/>
    </xf>
    <xf numFmtId="0" fontId="0" fillId="35" borderId="0" xfId="0" applyFill="1" applyAlignment="1" applyProtection="1">
      <alignment/>
      <protection/>
    </xf>
    <xf numFmtId="0" fontId="1" fillId="35" borderId="0" xfId="0" applyFont="1" applyFill="1" applyAlignment="1" applyProtection="1">
      <alignment/>
      <protection/>
    </xf>
    <xf numFmtId="0" fontId="1" fillId="35" borderId="0" xfId="0" applyFont="1" applyFill="1" applyAlignment="1" applyProtection="1">
      <alignment horizontal="right"/>
      <protection/>
    </xf>
    <xf numFmtId="0" fontId="0" fillId="0" borderId="0" xfId="0" applyFill="1" applyAlignment="1" applyProtection="1">
      <alignment/>
      <protection locked="0"/>
    </xf>
    <xf numFmtId="0" fontId="0" fillId="0" borderId="11" xfId="0" applyFill="1" applyBorder="1" applyAlignment="1" applyProtection="1">
      <alignment/>
      <protection locked="0"/>
    </xf>
    <xf numFmtId="0" fontId="0" fillId="0" borderId="0" xfId="0" applyFill="1" applyBorder="1" applyAlignment="1" applyProtection="1">
      <alignment/>
      <protection locked="0"/>
    </xf>
    <xf numFmtId="165" fontId="17" fillId="0" borderId="0" xfId="0" applyNumberFormat="1" applyFont="1" applyFill="1" applyAlignment="1">
      <alignment horizontal="center"/>
    </xf>
    <xf numFmtId="20" fontId="0" fillId="0" borderId="18" xfId="0" applyNumberFormat="1" applyFill="1" applyBorder="1" applyAlignment="1">
      <alignment/>
    </xf>
    <xf numFmtId="165" fontId="0" fillId="0" borderId="19" xfId="0" applyNumberFormat="1" applyFill="1" applyBorder="1" applyAlignment="1">
      <alignment/>
    </xf>
    <xf numFmtId="0" fontId="0" fillId="0" borderId="19" xfId="0" applyFill="1" applyBorder="1" applyAlignment="1">
      <alignment/>
    </xf>
    <xf numFmtId="0" fontId="0" fillId="0" borderId="20" xfId="0" applyFill="1" applyBorder="1" applyAlignment="1">
      <alignment/>
    </xf>
    <xf numFmtId="20" fontId="0" fillId="0" borderId="21" xfId="0" applyNumberFormat="1" applyFill="1" applyBorder="1" applyAlignment="1">
      <alignment/>
    </xf>
    <xf numFmtId="165" fontId="19" fillId="0" borderId="22" xfId="0" applyNumberFormat="1" applyFont="1" applyFill="1" applyBorder="1" applyAlignment="1">
      <alignment horizontal="justify" vertical="center" wrapText="1"/>
    </xf>
    <xf numFmtId="20" fontId="0" fillId="0" borderId="23" xfId="0" applyNumberFormat="1" applyFill="1" applyBorder="1" applyAlignment="1">
      <alignment/>
    </xf>
    <xf numFmtId="165" fontId="19" fillId="0" borderId="11" xfId="0" applyNumberFormat="1" applyFont="1" applyFill="1" applyBorder="1" applyAlignment="1">
      <alignment horizontal="justify" vertical="center" wrapText="1"/>
    </xf>
    <xf numFmtId="165" fontId="19" fillId="0" borderId="24" xfId="0" applyNumberFormat="1" applyFont="1" applyFill="1" applyBorder="1" applyAlignment="1">
      <alignment horizontal="justify" vertical="center" wrapText="1"/>
    </xf>
    <xf numFmtId="172" fontId="1" fillId="33" borderId="13" xfId="0" applyNumberFormat="1" applyFont="1" applyFill="1" applyBorder="1" applyAlignment="1" applyProtection="1">
      <alignment horizontal="left"/>
      <protection/>
    </xf>
    <xf numFmtId="0" fontId="1" fillId="36" borderId="13" xfId="0" applyFont="1" applyFill="1" applyBorder="1" applyAlignment="1" applyProtection="1">
      <alignment horizontal="left"/>
      <protection locked="0"/>
    </xf>
    <xf numFmtId="1" fontId="1" fillId="33" borderId="13" xfId="0" applyNumberFormat="1" applyFont="1" applyFill="1" applyBorder="1" applyAlignment="1" applyProtection="1">
      <alignment horizontal="left"/>
      <protection/>
    </xf>
    <xf numFmtId="1" fontId="1" fillId="0" borderId="13" xfId="0" applyNumberFormat="1"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2" fontId="1" fillId="33" borderId="13" xfId="0" applyNumberFormat="1" applyFont="1" applyFill="1" applyBorder="1" applyAlignment="1" applyProtection="1">
      <alignment horizontal="left"/>
      <protection/>
    </xf>
    <xf numFmtId="171" fontId="1" fillId="0" borderId="13" xfId="0" applyNumberFormat="1" applyFont="1" applyFill="1" applyBorder="1" applyAlignment="1" applyProtection="1">
      <alignment horizontal="right"/>
      <protection locked="0"/>
    </xf>
    <xf numFmtId="172" fontId="0" fillId="33" borderId="13" xfId="0" applyNumberFormat="1" applyFill="1" applyBorder="1" applyAlignment="1" applyProtection="1">
      <alignment/>
      <protection/>
    </xf>
    <xf numFmtId="1" fontId="1" fillId="33" borderId="13" xfId="0" applyNumberFormat="1" applyFont="1" applyFill="1" applyBorder="1" applyAlignment="1" applyProtection="1">
      <alignment horizontal="right"/>
      <protection/>
    </xf>
    <xf numFmtId="0" fontId="1" fillId="0" borderId="13" xfId="0" applyNumberFormat="1" applyFont="1" applyFill="1" applyBorder="1" applyAlignment="1" applyProtection="1">
      <alignment horizontal="left"/>
      <protection locked="0"/>
    </xf>
    <xf numFmtId="0" fontId="1" fillId="0" borderId="13" xfId="0" applyFont="1" applyFill="1" applyBorder="1" applyAlignment="1" applyProtection="1">
      <alignment/>
      <protection locked="0"/>
    </xf>
    <xf numFmtId="0" fontId="1" fillId="0" borderId="13" xfId="0" applyNumberFormat="1" applyFont="1" applyFill="1" applyBorder="1" applyAlignment="1" applyProtection="1">
      <alignment/>
      <protection locked="0"/>
    </xf>
    <xf numFmtId="164" fontId="1" fillId="0" borderId="13" xfId="0" applyNumberFormat="1" applyFont="1" applyFill="1" applyBorder="1" applyAlignment="1" applyProtection="1">
      <alignment horizontal="left"/>
      <protection locked="0"/>
    </xf>
    <xf numFmtId="2" fontId="1" fillId="36" borderId="18" xfId="0" applyNumberFormat="1" applyFont="1" applyFill="1" applyBorder="1" applyAlignment="1" applyProtection="1">
      <alignment horizontal="left" vertical="top"/>
      <protection locked="0"/>
    </xf>
    <xf numFmtId="2" fontId="1" fillId="36" borderId="23" xfId="0" applyNumberFormat="1" applyFont="1" applyFill="1" applyBorder="1" applyAlignment="1" applyProtection="1">
      <alignment horizontal="left" vertical="top"/>
      <protection/>
    </xf>
    <xf numFmtId="2" fontId="1" fillId="36" borderId="11" xfId="0" applyNumberFormat="1" applyFont="1" applyFill="1" applyBorder="1" applyAlignment="1" applyProtection="1">
      <alignment horizontal="left" vertical="top"/>
      <protection/>
    </xf>
    <xf numFmtId="2" fontId="1" fillId="36" borderId="24" xfId="0" applyNumberFormat="1" applyFont="1" applyFill="1" applyBorder="1" applyAlignment="1" applyProtection="1">
      <alignment horizontal="left" vertical="top"/>
      <protection/>
    </xf>
    <xf numFmtId="2" fontId="1" fillId="36" borderId="19" xfId="0" applyNumberFormat="1" applyFont="1" applyFill="1" applyBorder="1" applyAlignment="1" applyProtection="1">
      <alignment horizontal="left" vertical="top"/>
      <protection/>
    </xf>
    <xf numFmtId="2" fontId="1" fillId="36" borderId="20" xfId="0" applyNumberFormat="1" applyFont="1" applyFill="1" applyBorder="1" applyAlignment="1" applyProtection="1">
      <alignment horizontal="left" vertical="top"/>
      <protection/>
    </xf>
    <xf numFmtId="0" fontId="11" fillId="36" borderId="0" xfId="0" applyFont="1" applyFill="1" applyAlignment="1" applyProtection="1">
      <alignment horizontal="left" vertical="top"/>
      <protection/>
    </xf>
    <xf numFmtId="0" fontId="4" fillId="36" borderId="0" xfId="0" applyFont="1" applyFill="1" applyAlignment="1" applyProtection="1">
      <alignment horizontal="left" vertical="top"/>
      <protection locked="0"/>
    </xf>
    <xf numFmtId="0" fontId="1" fillId="36" borderId="25" xfId="0" applyFont="1" applyFill="1" applyBorder="1" applyAlignment="1" applyProtection="1">
      <alignment horizontal="left"/>
      <protection locked="0"/>
    </xf>
    <xf numFmtId="0" fontId="1" fillId="36" borderId="16" xfId="0" applyFont="1" applyFill="1" applyBorder="1" applyAlignment="1" applyProtection="1">
      <alignment horizontal="left"/>
      <protection/>
    </xf>
    <xf numFmtId="49" fontId="1" fillId="36" borderId="13" xfId="0" applyNumberFormat="1" applyFont="1" applyFill="1" applyBorder="1" applyAlignment="1" applyProtection="1">
      <alignment/>
      <protection locked="0"/>
    </xf>
    <xf numFmtId="0" fontId="1" fillId="35" borderId="0" xfId="0" applyFont="1" applyFill="1" applyAlignment="1" applyProtection="1">
      <alignment horizontal="left"/>
      <protection hidden="1" locked="0"/>
    </xf>
    <xf numFmtId="0" fontId="1" fillId="35" borderId="0" xfId="0" applyFont="1" applyFill="1" applyAlignment="1" applyProtection="1">
      <alignment horizontal="right"/>
      <protection hidden="1" locked="0"/>
    </xf>
    <xf numFmtId="0" fontId="0" fillId="35" borderId="0" xfId="0" applyFill="1" applyAlignment="1" applyProtection="1">
      <alignment horizontal="left"/>
      <protection hidden="1" locked="0"/>
    </xf>
    <xf numFmtId="0" fontId="0" fillId="35" borderId="0" xfId="0" applyFill="1" applyAlignment="1">
      <alignment/>
    </xf>
    <xf numFmtId="165" fontId="3" fillId="35" borderId="0" xfId="53" applyNumberFormat="1" applyFill="1" applyAlignment="1" applyProtection="1">
      <alignment horizontal="center"/>
      <protection/>
    </xf>
    <xf numFmtId="165" fontId="3" fillId="0" borderId="0" xfId="53" applyNumberFormat="1" applyFill="1" applyAlignment="1" applyProtection="1">
      <alignment horizontal="center"/>
      <protection/>
    </xf>
    <xf numFmtId="0" fontId="7" fillId="34" borderId="0" xfId="0" applyFont="1" applyFill="1" applyAlignment="1">
      <alignment horizontal="right"/>
    </xf>
    <xf numFmtId="165" fontId="26" fillId="0" borderId="10" xfId="0" applyNumberFormat="1" applyFont="1" applyFill="1" applyBorder="1" applyAlignment="1">
      <alignment horizontal="left" vertical="center" wrapText="1"/>
    </xf>
    <xf numFmtId="165" fontId="35" fillId="0" borderId="26" xfId="0" applyNumberFormat="1" applyFont="1" applyFill="1" applyBorder="1" applyAlignment="1">
      <alignment horizontal="left" vertical="top" wrapText="1"/>
    </xf>
    <xf numFmtId="171" fontId="1" fillId="36" borderId="13" xfId="0" applyNumberFormat="1" applyFont="1" applyFill="1" applyBorder="1" applyAlignment="1" applyProtection="1">
      <alignment horizontal="left" vertical="top"/>
      <protection locked="0"/>
    </xf>
    <xf numFmtId="0" fontId="6" fillId="0" borderId="10" xfId="0" applyFont="1" applyFill="1" applyBorder="1" applyAlignment="1">
      <alignment horizontal="left"/>
    </xf>
    <xf numFmtId="2" fontId="1" fillId="36" borderId="13" xfId="0" applyNumberFormat="1" applyFont="1" applyFill="1" applyBorder="1" applyAlignment="1" applyProtection="1">
      <alignment horizontal="left"/>
      <protection locked="0"/>
    </xf>
    <xf numFmtId="2" fontId="6" fillId="0" borderId="10" xfId="0" applyNumberFormat="1" applyFont="1" applyFill="1" applyBorder="1" applyAlignment="1" quotePrefix="1">
      <alignment horizontal="center"/>
    </xf>
    <xf numFmtId="172" fontId="6" fillId="0" borderId="10" xfId="0" applyNumberFormat="1" applyFont="1" applyFill="1" applyBorder="1" applyAlignment="1">
      <alignment horizontal="center"/>
    </xf>
    <xf numFmtId="0" fontId="4" fillId="33" borderId="0" xfId="0" applyFont="1" applyFill="1" applyAlignment="1" applyProtection="1">
      <alignment horizontal="left"/>
      <protection/>
    </xf>
    <xf numFmtId="0" fontId="4" fillId="0" borderId="13" xfId="0" applyFont="1" applyFill="1" applyBorder="1" applyAlignment="1" applyProtection="1">
      <alignment horizontal="right"/>
      <protection locked="0"/>
    </xf>
    <xf numFmtId="165" fontId="0" fillId="0" borderId="0" xfId="0" applyNumberFormat="1" applyFill="1" applyAlignment="1">
      <alignment horizontal="center"/>
    </xf>
    <xf numFmtId="171" fontId="0" fillId="0" borderId="0" xfId="0" applyNumberFormat="1" applyFill="1" applyAlignment="1">
      <alignment horizontal="center"/>
    </xf>
    <xf numFmtId="0" fontId="10" fillId="0" borderId="0" xfId="0" applyFont="1" applyFill="1" applyAlignment="1">
      <alignment/>
    </xf>
    <xf numFmtId="0" fontId="1" fillId="33" borderId="13" xfId="0" applyFont="1" applyFill="1" applyBorder="1" applyAlignment="1" applyProtection="1">
      <alignment horizontal="left"/>
      <protection/>
    </xf>
    <xf numFmtId="165" fontId="17" fillId="0" borderId="0" xfId="0" applyNumberFormat="1" applyFont="1" applyFill="1" applyAlignment="1">
      <alignment horizontal="center"/>
    </xf>
    <xf numFmtId="165" fontId="3" fillId="0" borderId="0" xfId="53" applyNumberFormat="1" applyFill="1" applyAlignment="1" applyProtection="1">
      <alignment horizontal="center"/>
      <protection/>
    </xf>
    <xf numFmtId="165" fontId="36" fillId="0" borderId="27" xfId="0" applyNumberFormat="1" applyFont="1" applyFill="1" applyBorder="1" applyAlignment="1">
      <alignment horizontal="justify" vertical="top" wrapText="1"/>
    </xf>
    <xf numFmtId="165" fontId="19" fillId="0" borderId="28" xfId="0" applyNumberFormat="1" applyFont="1" applyFill="1" applyBorder="1" applyAlignment="1">
      <alignment horizontal="justify" vertical="top" wrapText="1"/>
    </xf>
    <xf numFmtId="165" fontId="19" fillId="0" borderId="29" xfId="0" applyNumberFormat="1" applyFont="1" applyFill="1" applyBorder="1" applyAlignment="1">
      <alignment horizontal="justify" vertical="top" wrapText="1"/>
    </xf>
    <xf numFmtId="165" fontId="19" fillId="0" borderId="30" xfId="0" applyNumberFormat="1" applyFont="1" applyFill="1" applyBorder="1" applyAlignment="1">
      <alignment horizontal="justify" vertical="top" wrapText="1"/>
    </xf>
    <xf numFmtId="165" fontId="19" fillId="0" borderId="0" xfId="0" applyNumberFormat="1" applyFont="1" applyFill="1" applyBorder="1" applyAlignment="1">
      <alignment horizontal="justify" vertical="top" wrapText="1"/>
    </xf>
    <xf numFmtId="165" fontId="19" fillId="0" borderId="31" xfId="0" applyNumberFormat="1" applyFont="1" applyFill="1" applyBorder="1" applyAlignment="1">
      <alignment horizontal="justify" vertical="top" wrapText="1"/>
    </xf>
    <xf numFmtId="165" fontId="19" fillId="0" borderId="32" xfId="0" applyNumberFormat="1" applyFont="1" applyFill="1" applyBorder="1" applyAlignment="1">
      <alignment horizontal="justify" vertical="top" wrapText="1"/>
    </xf>
    <xf numFmtId="165" fontId="19" fillId="0" borderId="10" xfId="0" applyNumberFormat="1" applyFont="1" applyFill="1" applyBorder="1" applyAlignment="1">
      <alignment horizontal="justify" vertical="top" wrapText="1"/>
    </xf>
    <xf numFmtId="165" fontId="19" fillId="0" borderId="26" xfId="0" applyNumberFormat="1" applyFont="1" applyFill="1" applyBorder="1" applyAlignment="1">
      <alignment horizontal="justify" vertical="top" wrapText="1"/>
    </xf>
    <xf numFmtId="165" fontId="22" fillId="0" borderId="27" xfId="0" applyNumberFormat="1" applyFont="1" applyFill="1" applyBorder="1" applyAlignment="1">
      <alignment horizontal="justify" vertical="center" wrapText="1"/>
    </xf>
    <xf numFmtId="165" fontId="20" fillId="0" borderId="28" xfId="0" applyNumberFormat="1" applyFont="1" applyFill="1" applyBorder="1" applyAlignment="1">
      <alignment horizontal="justify" vertical="center" wrapText="1"/>
    </xf>
    <xf numFmtId="165" fontId="20" fillId="0" borderId="29" xfId="0" applyNumberFormat="1" applyFont="1" applyFill="1" applyBorder="1" applyAlignment="1">
      <alignment horizontal="justify" vertical="center" wrapText="1"/>
    </xf>
    <xf numFmtId="165" fontId="20" fillId="0" borderId="30" xfId="0" applyNumberFormat="1" applyFont="1" applyFill="1" applyBorder="1" applyAlignment="1">
      <alignment horizontal="justify" vertical="center" wrapText="1"/>
    </xf>
    <xf numFmtId="165" fontId="20" fillId="0" borderId="0" xfId="0" applyNumberFormat="1" applyFont="1" applyFill="1" applyBorder="1" applyAlignment="1">
      <alignment horizontal="justify" vertical="center" wrapText="1"/>
    </xf>
    <xf numFmtId="165" fontId="20" fillId="0" borderId="31" xfId="0" applyNumberFormat="1" applyFont="1" applyFill="1" applyBorder="1" applyAlignment="1">
      <alignment horizontal="justify" vertical="center" wrapText="1"/>
    </xf>
    <xf numFmtId="165" fontId="23" fillId="0" borderId="27" xfId="0" applyNumberFormat="1" applyFont="1" applyFill="1" applyBorder="1" applyAlignment="1">
      <alignment horizontal="left" vertical="center" wrapText="1"/>
    </xf>
    <xf numFmtId="165" fontId="25" fillId="0" borderId="28" xfId="0" applyNumberFormat="1" applyFont="1" applyFill="1" applyBorder="1" applyAlignment="1">
      <alignment horizontal="left" vertical="center" wrapText="1"/>
    </xf>
    <xf numFmtId="165" fontId="25" fillId="0" borderId="29" xfId="0" applyNumberFormat="1" applyFont="1" applyFill="1" applyBorder="1" applyAlignment="1">
      <alignment horizontal="left" vertical="center" wrapText="1"/>
    </xf>
    <xf numFmtId="165" fontId="6" fillId="0" borderId="32" xfId="0" applyNumberFormat="1" applyFont="1" applyFill="1" applyBorder="1" applyAlignment="1">
      <alignment horizontal="left" vertical="center" wrapText="1"/>
    </xf>
    <xf numFmtId="165" fontId="27" fillId="0" borderId="10" xfId="0" applyNumberFormat="1" applyFont="1" applyFill="1" applyBorder="1" applyAlignment="1">
      <alignment horizontal="left" vertical="center" wrapText="1"/>
    </xf>
    <xf numFmtId="0" fontId="3" fillId="33" borderId="0" xfId="53" applyFill="1" applyAlignment="1" applyProtection="1">
      <alignment horizontal="center"/>
      <protection/>
    </xf>
    <xf numFmtId="0" fontId="4" fillId="33" borderId="0" xfId="0" applyFont="1" applyFill="1" applyAlignment="1" applyProtection="1">
      <alignment horizontal="center"/>
      <protection/>
    </xf>
    <xf numFmtId="0" fontId="18" fillId="33" borderId="0" xfId="0" applyFont="1" applyFill="1" applyAlignment="1" applyProtection="1">
      <alignment horizontal="center"/>
      <protection/>
    </xf>
    <xf numFmtId="2" fontId="1" fillId="33" borderId="25" xfId="0" applyNumberFormat="1" applyFont="1" applyFill="1" applyBorder="1" applyAlignment="1" applyProtection="1">
      <alignment horizontal="left"/>
      <protection/>
    </xf>
    <xf numFmtId="2" fontId="1" fillId="33" borderId="12" xfId="0" applyNumberFormat="1" applyFont="1" applyFill="1" applyBorder="1" applyAlignment="1" applyProtection="1">
      <alignment horizontal="left"/>
      <protection/>
    </xf>
    <xf numFmtId="2" fontId="1" fillId="33" borderId="16" xfId="0" applyNumberFormat="1" applyFont="1" applyFill="1" applyBorder="1" applyAlignment="1" applyProtection="1">
      <alignment horizontal="left"/>
      <protection/>
    </xf>
    <xf numFmtId="171" fontId="7" fillId="0" borderId="10" xfId="0" applyNumberFormat="1" applyFont="1" applyFill="1" applyBorder="1" applyAlignment="1">
      <alignment horizontal="left"/>
    </xf>
    <xf numFmtId="0" fontId="6" fillId="33" borderId="0" xfId="0" applyFont="1" applyFill="1" applyAlignment="1" applyProtection="1" quotePrefix="1">
      <alignment horizontal="left"/>
      <protection locked="0"/>
    </xf>
    <xf numFmtId="0" fontId="6" fillId="33" borderId="0" xfId="0" applyFont="1" applyFill="1" applyAlignment="1" applyProtection="1">
      <alignment horizontal="left"/>
      <protection locked="0"/>
    </xf>
    <xf numFmtId="0" fontId="0" fillId="0" borderId="0" xfId="0" applyFont="1" applyFill="1" applyAlignment="1">
      <alignment horizontal="right" vertical="center" wrapText="1"/>
    </xf>
    <xf numFmtId="0" fontId="10" fillId="0" borderId="0" xfId="0" applyFont="1" applyFill="1" applyAlignment="1">
      <alignment horizontal="left" vertical="top" wrapText="1"/>
    </xf>
    <xf numFmtId="0" fontId="16"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quotePrefix="1">
      <alignment horizontal="center" vertical="center" shrinkToFit="1"/>
    </xf>
    <xf numFmtId="0" fontId="0" fillId="0" borderId="0" xfId="0" applyFont="1" applyFill="1" applyAlignment="1">
      <alignment horizontal="center" vertical="center" shrinkToFit="1"/>
    </xf>
    <xf numFmtId="0" fontId="0" fillId="0" borderId="0" xfId="0" applyFont="1" applyFill="1" applyAlignment="1" quotePrefix="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2" fontId="10" fillId="0" borderId="0" xfId="0" applyNumberFormat="1" applyFont="1" applyFill="1" applyAlignment="1">
      <alignment horizontal="right" vertical="center"/>
    </xf>
    <xf numFmtId="0" fontId="7" fillId="0" borderId="0" xfId="0" applyFont="1" applyFill="1" applyAlignment="1" quotePrefix="1">
      <alignment horizontal="left" vertical="center"/>
    </xf>
    <xf numFmtId="0" fontId="7" fillId="0" borderId="0" xfId="0" applyFont="1" applyFill="1" applyAlignment="1">
      <alignment horizontal="left" vertical="center"/>
    </xf>
    <xf numFmtId="0" fontId="6" fillId="0" borderId="10" xfId="0" applyFont="1" applyFill="1" applyBorder="1" applyAlignment="1">
      <alignment horizontal="left"/>
    </xf>
    <xf numFmtId="0" fontId="16" fillId="0" borderId="0" xfId="0" applyFont="1" applyFill="1" applyBorder="1" applyAlignment="1">
      <alignment horizontal="center" vertical="center"/>
    </xf>
    <xf numFmtId="0" fontId="0" fillId="0" borderId="27" xfId="0" applyFill="1" applyBorder="1" applyAlignment="1">
      <alignment vertical="top"/>
    </xf>
    <xf numFmtId="0" fontId="0" fillId="0" borderId="28" xfId="0" applyFill="1" applyBorder="1" applyAlignment="1">
      <alignment vertical="top"/>
    </xf>
    <xf numFmtId="0" fontId="0" fillId="0" borderId="29" xfId="0" applyFill="1" applyBorder="1" applyAlignment="1">
      <alignment vertical="top"/>
    </xf>
    <xf numFmtId="0" fontId="0" fillId="0" borderId="30" xfId="0" applyFill="1" applyBorder="1" applyAlignment="1">
      <alignment vertical="top"/>
    </xf>
    <xf numFmtId="0" fontId="0" fillId="0" borderId="0" xfId="0" applyFill="1" applyBorder="1" applyAlignment="1">
      <alignment vertical="top"/>
    </xf>
    <xf numFmtId="0" fontId="0" fillId="0" borderId="31" xfId="0" applyFill="1" applyBorder="1" applyAlignment="1">
      <alignment vertical="top"/>
    </xf>
    <xf numFmtId="0" fontId="0" fillId="0" borderId="32" xfId="0" applyFill="1" applyBorder="1" applyAlignment="1">
      <alignment vertical="top"/>
    </xf>
    <xf numFmtId="0" fontId="0" fillId="0" borderId="10" xfId="0" applyFill="1" applyBorder="1" applyAlignment="1">
      <alignment vertical="top"/>
    </xf>
    <xf numFmtId="0" fontId="0" fillId="0" borderId="26" xfId="0" applyFill="1" applyBorder="1" applyAlignment="1">
      <alignment vertical="top"/>
    </xf>
    <xf numFmtId="0" fontId="4" fillId="0" borderId="0" xfId="0" applyFont="1" applyFill="1" applyAlignment="1">
      <alignment horizontal="center"/>
    </xf>
    <xf numFmtId="0" fontId="4" fillId="0" borderId="0" xfId="0" applyFont="1" applyFill="1" applyBorder="1" applyAlignment="1">
      <alignment horizontal="center"/>
    </xf>
    <xf numFmtId="18" fontId="6" fillId="33" borderId="0" xfId="0" applyNumberFormat="1" applyFont="1" applyFill="1" applyAlignment="1" applyProtection="1" quotePrefix="1">
      <alignment horizontal="center"/>
      <protection locked="0"/>
    </xf>
    <xf numFmtId="18" fontId="6" fillId="33" borderId="0" xfId="0" applyNumberFormat="1" applyFont="1" applyFill="1" applyAlignment="1" applyProtection="1">
      <alignment horizontal="center"/>
      <protection locked="0"/>
    </xf>
    <xf numFmtId="18" fontId="6" fillId="33" borderId="0" xfId="0" applyNumberFormat="1" applyFont="1" applyFill="1" applyAlignment="1" applyProtection="1" quotePrefix="1">
      <alignment horizontal="left"/>
      <protection locked="0"/>
    </xf>
    <xf numFmtId="18" fontId="6" fillId="33" borderId="0" xfId="0" applyNumberFormat="1" applyFont="1" applyFill="1" applyAlignment="1" applyProtection="1">
      <alignment horizontal="left"/>
      <protection locked="0"/>
    </xf>
    <xf numFmtId="171" fontId="13" fillId="0" borderId="0" xfId="0" applyNumberFormat="1" applyFont="1" applyFill="1" applyBorder="1" applyAlignment="1">
      <alignment horizontal="left"/>
    </xf>
    <xf numFmtId="164" fontId="13" fillId="0" borderId="0" xfId="0" applyNumberFormat="1" applyFont="1" applyFill="1" applyBorder="1" applyAlignment="1">
      <alignment horizontal="left"/>
    </xf>
    <xf numFmtId="0" fontId="1" fillId="0" borderId="0" xfId="0" applyFont="1" applyFill="1" applyAlignment="1">
      <alignment horizontal="center"/>
    </xf>
    <xf numFmtId="164" fontId="14" fillId="0" borderId="0" xfId="0" applyNumberFormat="1" applyFont="1" applyFill="1" applyBorder="1" applyAlignment="1">
      <alignment horizontal="left" vertical="top" wrapText="1"/>
    </xf>
    <xf numFmtId="172" fontId="0" fillId="0" borderId="0" xfId="0" applyNumberFormat="1" applyFill="1" applyAlignment="1">
      <alignment horizontal="left"/>
    </xf>
    <xf numFmtId="0" fontId="15" fillId="0" borderId="0" xfId="0" applyFont="1" applyFill="1" applyAlignment="1" quotePrefix="1">
      <alignment horizontal="center"/>
    </xf>
    <xf numFmtId="0" fontId="0" fillId="0" borderId="0" xfId="0" applyFont="1" applyFill="1" applyAlignment="1">
      <alignment horizontal="center" wrapText="1"/>
    </xf>
    <xf numFmtId="164" fontId="6" fillId="0" borderId="10" xfId="0" applyNumberFormat="1" applyFont="1" applyFill="1" applyBorder="1" applyAlignment="1">
      <alignment horizontal="left"/>
    </xf>
    <xf numFmtId="0" fontId="6" fillId="0" borderId="10" xfId="0" applyFont="1" applyFill="1" applyBorder="1" applyAlignment="1">
      <alignment horizontal="left" wrapText="1"/>
    </xf>
    <xf numFmtId="0" fontId="10" fillId="0"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HOURLY VARIATION OF DAILY TRAFFIC</a:t>
            </a:r>
          </a:p>
        </c:rich>
      </c:tx>
      <c:layout>
        <c:manualLayout>
          <c:xMode val="factor"/>
          <c:yMode val="factor"/>
          <c:x val="0.008"/>
          <c:y val="-0.0205"/>
        </c:manualLayout>
      </c:layout>
      <c:spPr>
        <a:noFill/>
        <a:ln>
          <a:noFill/>
        </a:ln>
      </c:spPr>
    </c:title>
    <c:plotArea>
      <c:layout>
        <c:manualLayout>
          <c:xMode val="edge"/>
          <c:yMode val="edge"/>
          <c:x val="0.079"/>
          <c:y val="0.102"/>
          <c:w val="0.9005"/>
          <c:h val="0.8435"/>
        </c:manualLayout>
      </c:layout>
      <c:lineChart>
        <c:grouping val="standard"/>
        <c:varyColors val="0"/>
        <c:ser>
          <c:idx val="0"/>
          <c:order val="0"/>
          <c:tx>
            <c:v>ATC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Inputs!$B$96:$B$120</c:f>
              <c:strCache/>
            </c:strRef>
          </c:cat>
          <c:val>
            <c:numRef>
              <c:f>Inputs!$C$96:$C$120</c:f>
              <c:numCache/>
            </c:numRef>
          </c:val>
          <c:smooth val="0"/>
        </c:ser>
        <c:ser>
          <c:idx val="1"/>
          <c:order val="1"/>
          <c:tx>
            <c:v>Open Road %</c:v>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Inputs!$B$96:$B$120</c:f>
              <c:strCache/>
            </c:strRef>
          </c:cat>
          <c:val>
            <c:numRef>
              <c:f>Inputs!$D$96:$D$120</c:f>
              <c:numCache/>
            </c:numRef>
          </c:val>
          <c:smooth val="0"/>
        </c:ser>
        <c:ser>
          <c:idx val="2"/>
          <c:order val="2"/>
          <c:tx>
            <c:v>Signalized %</c:v>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Inputs!$B$96:$B$120</c:f>
              <c:strCache/>
            </c:strRef>
          </c:cat>
          <c:val>
            <c:numRef>
              <c:f>Inputs!$E$96:$E$120</c:f>
              <c:numCache/>
            </c:numRef>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9.5</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0.5</c:v>
              </c:pt>
            </c:numLit>
          </c:val>
          <c:smooth val="0"/>
        </c:ser>
        <c:marker val="1"/>
        <c:axId val="12298296"/>
        <c:axId val="43575801"/>
      </c:lineChart>
      <c:catAx>
        <c:axId val="1229829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575801"/>
        <c:crosses val="autoZero"/>
        <c:auto val="1"/>
        <c:lblOffset val="100"/>
        <c:tickLblSkip val="2"/>
        <c:noMultiLvlLbl val="0"/>
      </c:catAx>
      <c:valAx>
        <c:axId val="4357580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HOURLY PERCENTAGE OF ADT</a:t>
                </a:r>
              </a:p>
            </c:rich>
          </c:tx>
          <c:layout>
            <c:manualLayout>
              <c:xMode val="factor"/>
              <c:yMode val="factor"/>
              <c:x val="-0.0037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298296"/>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HOURLY VARIATION OF DAILY TRAFFIC</a:t>
            </a:r>
          </a:p>
        </c:rich>
      </c:tx>
      <c:layout>
        <c:manualLayout>
          <c:xMode val="factor"/>
          <c:yMode val="factor"/>
          <c:x val="0.043"/>
          <c:y val="0.012"/>
        </c:manualLayout>
      </c:layout>
      <c:spPr>
        <a:noFill/>
        <a:ln>
          <a:noFill/>
        </a:ln>
      </c:spPr>
    </c:title>
    <c:plotArea>
      <c:layout>
        <c:manualLayout>
          <c:xMode val="edge"/>
          <c:yMode val="edge"/>
          <c:x val="0.064"/>
          <c:y val="0.1055"/>
          <c:w val="0.922"/>
          <c:h val="0.797"/>
        </c:manualLayout>
      </c:layout>
      <c:lineChart>
        <c:grouping val="standard"/>
        <c:varyColors val="0"/>
        <c:ser>
          <c:idx val="0"/>
          <c:order val="0"/>
          <c:tx>
            <c:v>ATC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Inputs!$B$96:$B$120</c:f>
              <c:strCache>
                <c:ptCount val="25"/>
                <c:pt idx="0">
                  <c:v>12</c:v>
                </c:pt>
                <c:pt idx="2">
                  <c:v>2</c:v>
                </c:pt>
                <c:pt idx="4">
                  <c:v>4</c:v>
                </c:pt>
                <c:pt idx="6">
                  <c:v>6 AM</c:v>
                </c:pt>
                <c:pt idx="8">
                  <c:v>8</c:v>
                </c:pt>
                <c:pt idx="10">
                  <c:v>10</c:v>
                </c:pt>
                <c:pt idx="12">
                  <c:v>12</c:v>
                </c:pt>
                <c:pt idx="14">
                  <c:v>2</c:v>
                </c:pt>
                <c:pt idx="16">
                  <c:v>4</c:v>
                </c:pt>
                <c:pt idx="18">
                  <c:v>6 PM</c:v>
                </c:pt>
                <c:pt idx="20">
                  <c:v>8</c:v>
                </c:pt>
                <c:pt idx="22">
                  <c:v>10</c:v>
                </c:pt>
                <c:pt idx="24">
                  <c:v>12</c:v>
                </c:pt>
              </c:strCache>
            </c:strRef>
          </c:cat>
          <c:val>
            <c:numRef>
              <c:f>Inputs!$C$96:$C$120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v>Open Road %</c:v>
          </c:tx>
          <c:spPr>
            <a:ln w="127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Inputs!$B$96:$B$120</c:f>
              <c:strCache>
                <c:ptCount val="25"/>
                <c:pt idx="0">
                  <c:v>12</c:v>
                </c:pt>
                <c:pt idx="2">
                  <c:v>2</c:v>
                </c:pt>
                <c:pt idx="4">
                  <c:v>4</c:v>
                </c:pt>
                <c:pt idx="6">
                  <c:v>6 AM</c:v>
                </c:pt>
                <c:pt idx="8">
                  <c:v>8</c:v>
                </c:pt>
                <c:pt idx="10">
                  <c:v>10</c:v>
                </c:pt>
                <c:pt idx="12">
                  <c:v>12</c:v>
                </c:pt>
                <c:pt idx="14">
                  <c:v>2</c:v>
                </c:pt>
                <c:pt idx="16">
                  <c:v>4</c:v>
                </c:pt>
                <c:pt idx="18">
                  <c:v>6 PM</c:v>
                </c:pt>
                <c:pt idx="20">
                  <c:v>8</c:v>
                </c:pt>
                <c:pt idx="22">
                  <c:v>10</c:v>
                </c:pt>
                <c:pt idx="24">
                  <c:v>12</c:v>
                </c:pt>
              </c:strCache>
            </c:strRef>
          </c:cat>
          <c:val>
            <c:numRef>
              <c:f>Inputs!$D$96:$D$120</c:f>
              <c:numCach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0"/>
        </c:ser>
        <c:ser>
          <c:idx val="2"/>
          <c:order val="2"/>
          <c:tx>
            <c:v>Signalized %</c:v>
          </c:tx>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Inputs!$B$96:$B$120</c:f>
              <c:strCache>
                <c:ptCount val="25"/>
                <c:pt idx="0">
                  <c:v>12</c:v>
                </c:pt>
                <c:pt idx="2">
                  <c:v>2</c:v>
                </c:pt>
                <c:pt idx="4">
                  <c:v>4</c:v>
                </c:pt>
                <c:pt idx="6">
                  <c:v>6 AM</c:v>
                </c:pt>
                <c:pt idx="8">
                  <c:v>8</c:v>
                </c:pt>
                <c:pt idx="10">
                  <c:v>10</c:v>
                </c:pt>
                <c:pt idx="12">
                  <c:v>12</c:v>
                </c:pt>
                <c:pt idx="14">
                  <c:v>2</c:v>
                </c:pt>
                <c:pt idx="16">
                  <c:v>4</c:v>
                </c:pt>
                <c:pt idx="18">
                  <c:v>6 PM</c:v>
                </c:pt>
                <c:pt idx="20">
                  <c:v>8</c:v>
                </c:pt>
                <c:pt idx="22">
                  <c:v>10</c:v>
                </c:pt>
                <c:pt idx="24">
                  <c:v>12</c:v>
                </c:pt>
              </c:strCache>
            </c:strRef>
          </c:cat>
          <c:val>
            <c:numRef>
              <c:f>Inputs!$E$96:$E$120</c:f>
              <c:numCache>
                <c:ptCount val="2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numCache>
            </c:numRef>
          </c:val>
          <c:smooth val="1"/>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9.5</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0.5</c:v>
              </c:pt>
            </c:numLit>
          </c:val>
          <c:smooth val="0"/>
        </c:ser>
        <c:marker val="1"/>
        <c:axId val="56637890"/>
        <c:axId val="39978963"/>
      </c:lineChart>
      <c:catAx>
        <c:axId val="5663789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978963"/>
        <c:crosses val="autoZero"/>
        <c:auto val="1"/>
        <c:lblOffset val="100"/>
        <c:tickLblSkip val="2"/>
        <c:noMultiLvlLbl val="0"/>
      </c:catAx>
      <c:valAx>
        <c:axId val="3997896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HOURLY PERCENTAGE OF ADT </a:t>
                </a:r>
              </a:p>
            </c:rich>
          </c:tx>
          <c:layout>
            <c:manualLayout>
              <c:xMode val="factor"/>
              <c:yMode val="factor"/>
              <c:x val="-0.003"/>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637890"/>
        <c:crossesAt val="1"/>
        <c:crossBetween val="midCat"/>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64</xdr:row>
      <xdr:rowOff>161925</xdr:rowOff>
    </xdr:from>
    <xdr:to>
      <xdr:col>11</xdr:col>
      <xdr:colOff>38100</xdr:colOff>
      <xdr:row>83</xdr:row>
      <xdr:rowOff>57150</xdr:rowOff>
    </xdr:to>
    <xdr:graphicFrame>
      <xdr:nvGraphicFramePr>
        <xdr:cNvPr id="1" name="Chart 22"/>
        <xdr:cNvGraphicFramePr/>
      </xdr:nvGraphicFramePr>
      <xdr:xfrm>
        <a:off x="4876800" y="11144250"/>
        <a:ext cx="3667125" cy="3333750"/>
      </xdr:xfrm>
      <a:graphic>
        <a:graphicData uri="http://schemas.openxmlformats.org/drawingml/2006/chart">
          <c:chart xmlns:c="http://schemas.openxmlformats.org/drawingml/2006/chart" r:id="rId1"/>
        </a:graphicData>
      </a:graphic>
    </xdr:graphicFrame>
    <xdr:clientData fLocksWithSheet="0"/>
  </xdr:twoCellAnchor>
  <xdr:twoCellAnchor editAs="oneCell">
    <xdr:from>
      <xdr:col>0</xdr:col>
      <xdr:colOff>304800</xdr:colOff>
      <xdr:row>30</xdr:row>
      <xdr:rowOff>114300</xdr:rowOff>
    </xdr:from>
    <xdr:to>
      <xdr:col>9</xdr:col>
      <xdr:colOff>561975</xdr:colOff>
      <xdr:row>45</xdr:row>
      <xdr:rowOff>123825</xdr:rowOff>
    </xdr:to>
    <xdr:pic>
      <xdr:nvPicPr>
        <xdr:cNvPr id="2" name="Picture 48" descr="Ex10-A4of11"/>
        <xdr:cNvPicPr preferRelativeResize="1">
          <a:picLocks noChangeAspect="1"/>
        </xdr:cNvPicPr>
      </xdr:nvPicPr>
      <xdr:blipFill>
        <a:blip r:embed="rId2"/>
        <a:stretch>
          <a:fillRect/>
        </a:stretch>
      </xdr:blipFill>
      <xdr:spPr>
        <a:xfrm>
          <a:off x="304800" y="5238750"/>
          <a:ext cx="7934325" cy="2724150"/>
        </a:xfrm>
        <a:prstGeom prst="rect">
          <a:avLst/>
        </a:prstGeom>
        <a:noFill/>
        <a:ln w="9525" cmpd="sng">
          <a:noFill/>
        </a:ln>
      </xdr:spPr>
    </xdr:pic>
    <xdr:clientData/>
  </xdr:twoCellAnchor>
  <xdr:twoCellAnchor>
    <xdr:from>
      <xdr:col>5</xdr:col>
      <xdr:colOff>180975</xdr:colOff>
      <xdr:row>81</xdr:row>
      <xdr:rowOff>123825</xdr:rowOff>
    </xdr:from>
    <xdr:to>
      <xdr:col>9</xdr:col>
      <xdr:colOff>628650</xdr:colOff>
      <xdr:row>82</xdr:row>
      <xdr:rowOff>95250</xdr:rowOff>
    </xdr:to>
    <xdr:grpSp>
      <xdr:nvGrpSpPr>
        <xdr:cNvPr id="3" name="Group 223"/>
        <xdr:cNvGrpSpPr>
          <a:grpSpLocks/>
        </xdr:cNvGrpSpPr>
      </xdr:nvGrpSpPr>
      <xdr:grpSpPr>
        <a:xfrm>
          <a:off x="5505450" y="14182725"/>
          <a:ext cx="2800350" cy="152400"/>
          <a:chOff x="577308" y="2942711"/>
          <a:chExt cx="2890187" cy="267150"/>
        </a:xfrm>
        <a:solidFill>
          <a:srgbClr val="FFFFFF"/>
        </a:solidFill>
      </xdr:grpSpPr>
      <xdr:sp>
        <xdr:nvSpPr>
          <xdr:cNvPr id="4" name="Line 224"/>
          <xdr:cNvSpPr>
            <a:spLocks/>
          </xdr:cNvSpPr>
        </xdr:nvSpPr>
        <xdr:spPr>
          <a:xfrm>
            <a:off x="2023124" y="2942711"/>
            <a:ext cx="2890" cy="26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225"/>
          <xdr:cNvSpPr>
            <a:spLocks/>
          </xdr:cNvSpPr>
        </xdr:nvSpPr>
        <xdr:spPr>
          <a:xfrm>
            <a:off x="577308" y="3064531"/>
            <a:ext cx="1445816"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6" name="Line 226"/>
          <xdr:cNvSpPr>
            <a:spLocks/>
          </xdr:cNvSpPr>
        </xdr:nvSpPr>
        <xdr:spPr>
          <a:xfrm flipV="1">
            <a:off x="2023124" y="3064531"/>
            <a:ext cx="1443648"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7" name="Line 227"/>
          <xdr:cNvSpPr>
            <a:spLocks/>
          </xdr:cNvSpPr>
        </xdr:nvSpPr>
        <xdr:spPr>
          <a:xfrm>
            <a:off x="3466772" y="2942711"/>
            <a:ext cx="723" cy="26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228"/>
          <xdr:cNvSpPr>
            <a:spLocks/>
          </xdr:cNvSpPr>
        </xdr:nvSpPr>
        <xdr:spPr>
          <a:xfrm>
            <a:off x="577308" y="2942711"/>
            <a:ext cx="0" cy="26634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9</xdr:col>
      <xdr:colOff>0</xdr:colOff>
      <xdr:row>15</xdr:row>
      <xdr:rowOff>0</xdr:rowOff>
    </xdr:from>
    <xdr:to>
      <xdr:col>9</xdr:col>
      <xdr:colOff>190500</xdr:colOff>
      <xdr:row>15</xdr:row>
      <xdr:rowOff>142875</xdr:rowOff>
    </xdr:to>
    <xdr:pic>
      <xdr:nvPicPr>
        <xdr:cNvPr id="9" name="Picture 215" hidden="1"/>
        <xdr:cNvPicPr preferRelativeResize="1">
          <a:picLocks noChangeAspect="1"/>
        </xdr:cNvPicPr>
      </xdr:nvPicPr>
      <xdr:blipFill>
        <a:blip r:embed="rId3"/>
        <a:stretch>
          <a:fillRect/>
        </a:stretch>
      </xdr:blipFill>
      <xdr:spPr>
        <a:xfrm>
          <a:off x="7677150" y="2714625"/>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77</xdr:row>
      <xdr:rowOff>142875</xdr:rowOff>
    </xdr:from>
    <xdr:to>
      <xdr:col>15</xdr:col>
      <xdr:colOff>104775</xdr:colOff>
      <xdr:row>96</xdr:row>
      <xdr:rowOff>9525</xdr:rowOff>
    </xdr:to>
    <xdr:graphicFrame>
      <xdr:nvGraphicFramePr>
        <xdr:cNvPr id="1" name="Chart 2"/>
        <xdr:cNvGraphicFramePr/>
      </xdr:nvGraphicFramePr>
      <xdr:xfrm>
        <a:off x="390525" y="13477875"/>
        <a:ext cx="4514850" cy="3257550"/>
      </xdr:xfrm>
      <a:graphic>
        <a:graphicData uri="http://schemas.openxmlformats.org/drawingml/2006/chart">
          <c:chart xmlns:c="http://schemas.openxmlformats.org/drawingml/2006/chart" r:id="rId1"/>
        </a:graphicData>
      </a:graphic>
    </xdr:graphicFrame>
    <xdr:clientData/>
  </xdr:twoCellAnchor>
  <xdr:twoCellAnchor>
    <xdr:from>
      <xdr:col>25</xdr:col>
      <xdr:colOff>180975</xdr:colOff>
      <xdr:row>85</xdr:row>
      <xdr:rowOff>114300</xdr:rowOff>
    </xdr:from>
    <xdr:to>
      <xdr:col>26</xdr:col>
      <xdr:colOff>19050</xdr:colOff>
      <xdr:row>87</xdr:row>
      <xdr:rowOff>114300</xdr:rowOff>
    </xdr:to>
    <xdr:sp>
      <xdr:nvSpPr>
        <xdr:cNvPr id="2" name="Line 29"/>
        <xdr:cNvSpPr>
          <a:spLocks/>
        </xdr:cNvSpPr>
      </xdr:nvSpPr>
      <xdr:spPr>
        <a:xfrm flipV="1">
          <a:off x="8429625" y="14839950"/>
          <a:ext cx="5238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25</xdr:col>
      <xdr:colOff>219075</xdr:colOff>
      <xdr:row>82</xdr:row>
      <xdr:rowOff>28575</xdr:rowOff>
    </xdr:from>
    <xdr:to>
      <xdr:col>25</xdr:col>
      <xdr:colOff>657225</xdr:colOff>
      <xdr:row>83</xdr:row>
      <xdr:rowOff>171450</xdr:rowOff>
    </xdr:to>
    <xdr:sp>
      <xdr:nvSpPr>
        <xdr:cNvPr id="3" name="Line 30"/>
        <xdr:cNvSpPr>
          <a:spLocks/>
        </xdr:cNvSpPr>
      </xdr:nvSpPr>
      <xdr:spPr>
        <a:xfrm flipV="1">
          <a:off x="8467725" y="14211300"/>
          <a:ext cx="4381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25</xdr:col>
      <xdr:colOff>133350</xdr:colOff>
      <xdr:row>82</xdr:row>
      <xdr:rowOff>95250</xdr:rowOff>
    </xdr:from>
    <xdr:to>
      <xdr:col>25</xdr:col>
      <xdr:colOff>619125</xdr:colOff>
      <xdr:row>82</xdr:row>
      <xdr:rowOff>161925</xdr:rowOff>
    </xdr:to>
    <xdr:sp>
      <xdr:nvSpPr>
        <xdr:cNvPr id="4" name="WordArt 31"/>
        <xdr:cNvSpPr>
          <a:spLocks/>
        </xdr:cNvSpPr>
      </xdr:nvSpPr>
      <xdr:spPr>
        <a:xfrm rot="19561838">
          <a:off x="8382000" y="14277975"/>
          <a:ext cx="485775" cy="66675"/>
        </a:xfrm>
        <a:prstGeom prst="rect"/>
        <a:noFill/>
      </xdr:spPr>
      <xdr:txBody>
        <a:bodyPr fromWordArt="1" wrap="none" lIns="91440" tIns="45720" rIns="91440" bIns="45720">
          <a:prstTxWarp prst="textSlantUp">
            <a:avLst>
              <a:gd name="adj" fmla="val 0"/>
            </a:avLst>
          </a:prstTxWarp>
        </a:bodyPr>
        <a:p>
          <a:pPr algn="ctr"/>
          <a:r>
            <a:rPr sz="1000" spc="0">
              <a:ln w="9525" cmpd="sng">
                <a:noFill/>
              </a:ln>
              <a:solidFill>
                <a:srgbClr val="000000"/>
              </a:solidFill>
              <a:latin typeface="Arial"/>
              <a:cs typeface="Arial"/>
            </a:rPr>
            <a:t>0:00 P.M.</a:t>
          </a:r>
        </a:p>
      </xdr:txBody>
    </xdr:sp>
    <xdr:clientData fLocksWithSheet="0"/>
  </xdr:twoCellAnchor>
  <xdr:twoCellAnchor>
    <xdr:from>
      <xdr:col>25</xdr:col>
      <xdr:colOff>180975</xdr:colOff>
      <xdr:row>86</xdr:row>
      <xdr:rowOff>19050</xdr:rowOff>
    </xdr:from>
    <xdr:to>
      <xdr:col>25</xdr:col>
      <xdr:colOff>666750</xdr:colOff>
      <xdr:row>86</xdr:row>
      <xdr:rowOff>85725</xdr:rowOff>
    </xdr:to>
    <xdr:sp>
      <xdr:nvSpPr>
        <xdr:cNvPr id="5" name="WordArt 32"/>
        <xdr:cNvSpPr>
          <a:spLocks/>
        </xdr:cNvSpPr>
      </xdr:nvSpPr>
      <xdr:spPr>
        <a:xfrm rot="19561838">
          <a:off x="8429625" y="14925675"/>
          <a:ext cx="485775" cy="66675"/>
        </a:xfrm>
        <a:prstGeom prst="rect"/>
        <a:noFill/>
      </xdr:spPr>
      <xdr:txBody>
        <a:bodyPr fromWordArt="1" wrap="none" lIns="91440" tIns="45720" rIns="91440" bIns="45720">
          <a:prstTxWarp prst="textSlantUp">
            <a:avLst>
              <a:gd name="adj" fmla="val 0"/>
            </a:avLst>
          </a:prstTxWarp>
        </a:bodyPr>
        <a:p>
          <a:pPr algn="ctr"/>
          <a:r>
            <a:rPr sz="1000" spc="0">
              <a:ln w="9525" cmpd="sng">
                <a:noFill/>
              </a:ln>
              <a:solidFill>
                <a:srgbClr val="000000"/>
              </a:solidFill>
              <a:latin typeface="Arial"/>
              <a:cs typeface="Arial"/>
            </a:rPr>
            <a:t>0:00 A.M.</a:t>
          </a:r>
        </a:p>
      </xdr:txBody>
    </xdr:sp>
    <xdr:clientData fLocksWithSheet="0"/>
  </xdr:twoCellAnchor>
  <xdr:twoCellAnchor>
    <xdr:from>
      <xdr:col>24</xdr:col>
      <xdr:colOff>266700</xdr:colOff>
      <xdr:row>85</xdr:row>
      <xdr:rowOff>114300</xdr:rowOff>
    </xdr:from>
    <xdr:to>
      <xdr:col>24</xdr:col>
      <xdr:colOff>590550</xdr:colOff>
      <xdr:row>88</xdr:row>
      <xdr:rowOff>9525</xdr:rowOff>
    </xdr:to>
    <xdr:sp>
      <xdr:nvSpPr>
        <xdr:cNvPr id="6" name="Line 33"/>
        <xdr:cNvSpPr>
          <a:spLocks/>
        </xdr:cNvSpPr>
      </xdr:nvSpPr>
      <xdr:spPr>
        <a:xfrm rot="3836619" flipV="1">
          <a:off x="7829550" y="14839950"/>
          <a:ext cx="32385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24</xdr:col>
      <xdr:colOff>133350</xdr:colOff>
      <xdr:row>83</xdr:row>
      <xdr:rowOff>38100</xdr:rowOff>
    </xdr:from>
    <xdr:to>
      <xdr:col>25</xdr:col>
      <xdr:colOff>38100</xdr:colOff>
      <xdr:row>83</xdr:row>
      <xdr:rowOff>123825</xdr:rowOff>
    </xdr:to>
    <xdr:sp>
      <xdr:nvSpPr>
        <xdr:cNvPr id="7" name="Line 34"/>
        <xdr:cNvSpPr>
          <a:spLocks/>
        </xdr:cNvSpPr>
      </xdr:nvSpPr>
      <xdr:spPr>
        <a:xfrm rot="1132078" flipH="1" flipV="1">
          <a:off x="7696200" y="14401800"/>
          <a:ext cx="59055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24</xdr:col>
      <xdr:colOff>228600</xdr:colOff>
      <xdr:row>83</xdr:row>
      <xdr:rowOff>9525</xdr:rowOff>
    </xdr:from>
    <xdr:to>
      <xdr:col>25</xdr:col>
      <xdr:colOff>28575</xdr:colOff>
      <xdr:row>83</xdr:row>
      <xdr:rowOff>76200</xdr:rowOff>
    </xdr:to>
    <xdr:sp>
      <xdr:nvSpPr>
        <xdr:cNvPr id="8" name="WordArt 35"/>
        <xdr:cNvSpPr>
          <a:spLocks/>
        </xdr:cNvSpPr>
      </xdr:nvSpPr>
      <xdr:spPr>
        <a:xfrm rot="1571499">
          <a:off x="7791450" y="14373225"/>
          <a:ext cx="485775" cy="66675"/>
        </a:xfrm>
        <a:prstGeom prst="rect"/>
        <a:noFill/>
      </xdr:spPr>
      <xdr:txBody>
        <a:bodyPr fromWordArt="1" wrap="none" lIns="91440" tIns="45720" rIns="91440" bIns="45720">
          <a:prstTxWarp prst="textSlantUp">
            <a:avLst>
              <a:gd name="adj" fmla="val 0"/>
            </a:avLst>
          </a:prstTxWarp>
        </a:bodyPr>
        <a:p>
          <a:pPr algn="ctr"/>
          <a:r>
            <a:rPr sz="1000" spc="0">
              <a:ln w="9525" cmpd="sng">
                <a:noFill/>
              </a:ln>
              <a:solidFill>
                <a:srgbClr val="000000"/>
              </a:solidFill>
              <a:latin typeface="Arial"/>
              <a:cs typeface="Arial"/>
            </a:rPr>
            <a:t>0:00 P.M.</a:t>
          </a:r>
        </a:p>
      </xdr:txBody>
    </xdr:sp>
    <xdr:clientData fLocksWithSheet="0"/>
  </xdr:twoCellAnchor>
  <xdr:twoCellAnchor>
    <xdr:from>
      <xdr:col>24</xdr:col>
      <xdr:colOff>219075</xdr:colOff>
      <xdr:row>86</xdr:row>
      <xdr:rowOff>57150</xdr:rowOff>
    </xdr:from>
    <xdr:to>
      <xdr:col>24</xdr:col>
      <xdr:colOff>600075</xdr:colOff>
      <xdr:row>86</xdr:row>
      <xdr:rowOff>123825</xdr:rowOff>
    </xdr:to>
    <xdr:sp>
      <xdr:nvSpPr>
        <xdr:cNvPr id="9" name="WordArt 36"/>
        <xdr:cNvSpPr>
          <a:spLocks/>
        </xdr:cNvSpPr>
      </xdr:nvSpPr>
      <xdr:spPr>
        <a:xfrm rot="1697171">
          <a:off x="7781925" y="14963775"/>
          <a:ext cx="381000" cy="66675"/>
        </a:xfrm>
        <a:prstGeom prst="rect"/>
        <a:noFill/>
      </xdr:spPr>
      <xdr:txBody>
        <a:bodyPr fromWordArt="1" wrap="none" lIns="91440" tIns="45720" rIns="91440" bIns="45720">
          <a:prstTxWarp prst="textSlantUp">
            <a:avLst>
              <a:gd name="adj" fmla="val 0"/>
            </a:avLst>
          </a:prstTxWarp>
        </a:bodyPr>
        <a:p>
          <a:pPr algn="ctr"/>
          <a:r>
            <a:rPr sz="1000" spc="0">
              <a:ln w="9525" cmpd="sng">
                <a:noFill/>
              </a:ln>
              <a:solidFill>
                <a:srgbClr val="000000"/>
              </a:solidFill>
              <a:latin typeface="Arial"/>
              <a:cs typeface="Arial"/>
            </a:rPr>
            <a:t>0:00 A.M.</a:t>
          </a:r>
        </a:p>
      </xdr:txBody>
    </xdr:sp>
    <xdr:clientData fLocksWithSheet="0"/>
  </xdr:twoCellAnchor>
  <xdr:twoCellAnchor>
    <xdr:from>
      <xdr:col>26</xdr:col>
      <xdr:colOff>304800</xdr:colOff>
      <xdr:row>85</xdr:row>
      <xdr:rowOff>66675</xdr:rowOff>
    </xdr:from>
    <xdr:to>
      <xdr:col>26</xdr:col>
      <xdr:colOff>561975</xdr:colOff>
      <xdr:row>85</xdr:row>
      <xdr:rowOff>133350</xdr:rowOff>
    </xdr:to>
    <xdr:sp>
      <xdr:nvSpPr>
        <xdr:cNvPr id="10" name="WordArt 37"/>
        <xdr:cNvSpPr>
          <a:spLocks noChangeAspect="1"/>
        </xdr:cNvSpPr>
      </xdr:nvSpPr>
      <xdr:spPr>
        <a:xfrm rot="18900000">
          <a:off x="9239250" y="14792325"/>
          <a:ext cx="257175" cy="66675"/>
        </a:xfrm>
        <a:prstGeom prst="rect"/>
        <a:noFill/>
      </xdr:spPr>
      <xdr:txBody>
        <a:bodyPr fromWordArt="1" wrap="none" lIns="91440" tIns="45720" rIns="91440" bIns="45720">
          <a:prstTxWarp prst="textSlantUp">
            <a:avLst>
              <a:gd name="adj" fmla="val 0"/>
            </a:avLst>
          </a:prstTxWarp>
        </a:bodyPr>
        <a:p>
          <a:pPr algn="ctr"/>
          <a:r>
            <a:rPr sz="1000" spc="0">
              <a:ln w="9525" cmpd="sng">
                <a:noFill/>
              </a:ln>
              <a:solidFill>
                <a:srgbClr val="000000"/>
              </a:solidFill>
              <a:latin typeface="Arial"/>
              <a:cs typeface="Arial"/>
            </a:rPr>
            <a:t>0.00</a:t>
          </a:r>
        </a:p>
      </xdr:txBody>
    </xdr:sp>
    <xdr:clientData fLocksWithSheet="0"/>
  </xdr:twoCellAnchor>
  <xdr:twoCellAnchor>
    <xdr:from>
      <xdr:col>26</xdr:col>
      <xdr:colOff>304800</xdr:colOff>
      <xdr:row>82</xdr:row>
      <xdr:rowOff>19050</xdr:rowOff>
    </xdr:from>
    <xdr:to>
      <xdr:col>26</xdr:col>
      <xdr:colOff>561975</xdr:colOff>
      <xdr:row>82</xdr:row>
      <xdr:rowOff>85725</xdr:rowOff>
    </xdr:to>
    <xdr:sp>
      <xdr:nvSpPr>
        <xdr:cNvPr id="11" name="WordArt 38"/>
        <xdr:cNvSpPr>
          <a:spLocks noChangeAspect="1"/>
        </xdr:cNvSpPr>
      </xdr:nvSpPr>
      <xdr:spPr>
        <a:xfrm rot="18900000">
          <a:off x="9239250" y="14201775"/>
          <a:ext cx="257175" cy="66675"/>
        </a:xfrm>
        <a:prstGeom prst="rect"/>
        <a:noFill/>
      </xdr:spPr>
      <xdr:txBody>
        <a:bodyPr fromWordArt="1" wrap="none" lIns="91440" tIns="45720" rIns="91440" bIns="45720">
          <a:prstTxWarp prst="textSlantUp">
            <a:avLst>
              <a:gd name="adj" fmla="val 0"/>
            </a:avLst>
          </a:prstTxWarp>
        </a:bodyPr>
        <a:p>
          <a:pPr algn="ctr"/>
          <a:r>
            <a:rPr sz="1000" spc="0">
              <a:ln w="9525" cmpd="sng">
                <a:noFill/>
              </a:ln>
              <a:solidFill>
                <a:srgbClr val="000000"/>
              </a:solidFill>
              <a:latin typeface="Arial"/>
              <a:cs typeface="Arial"/>
            </a:rPr>
            <a:t>0.00</a:t>
          </a:r>
        </a:p>
      </xdr:txBody>
    </xdr:sp>
    <xdr:clientData fLocksWithSheet="0"/>
  </xdr:twoCellAnchor>
  <xdr:twoCellAnchor>
    <xdr:from>
      <xdr:col>4</xdr:col>
      <xdr:colOff>180975</xdr:colOff>
      <xdr:row>94</xdr:row>
      <xdr:rowOff>38100</xdr:rowOff>
    </xdr:from>
    <xdr:to>
      <xdr:col>14</xdr:col>
      <xdr:colOff>304800</xdr:colOff>
      <xdr:row>95</xdr:row>
      <xdr:rowOff>114300</xdr:rowOff>
    </xdr:to>
    <xdr:grpSp>
      <xdr:nvGrpSpPr>
        <xdr:cNvPr id="12" name="Group 49"/>
        <xdr:cNvGrpSpPr>
          <a:grpSpLocks/>
        </xdr:cNvGrpSpPr>
      </xdr:nvGrpSpPr>
      <xdr:grpSpPr>
        <a:xfrm>
          <a:off x="1009650" y="16392525"/>
          <a:ext cx="3667125" cy="266700"/>
          <a:chOff x="577308" y="2942711"/>
          <a:chExt cx="2890187" cy="267150"/>
        </a:xfrm>
        <a:solidFill>
          <a:srgbClr val="FFFFFF"/>
        </a:solidFill>
      </xdr:grpSpPr>
      <xdr:sp>
        <xdr:nvSpPr>
          <xdr:cNvPr id="13" name="Line 50"/>
          <xdr:cNvSpPr>
            <a:spLocks/>
          </xdr:cNvSpPr>
        </xdr:nvSpPr>
        <xdr:spPr>
          <a:xfrm>
            <a:off x="2023124" y="2942711"/>
            <a:ext cx="2890" cy="26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51"/>
          <xdr:cNvSpPr>
            <a:spLocks/>
          </xdr:cNvSpPr>
        </xdr:nvSpPr>
        <xdr:spPr>
          <a:xfrm>
            <a:off x="577308" y="3064531"/>
            <a:ext cx="1445816"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5" name="Line 52"/>
          <xdr:cNvSpPr>
            <a:spLocks/>
          </xdr:cNvSpPr>
        </xdr:nvSpPr>
        <xdr:spPr>
          <a:xfrm flipV="1">
            <a:off x="2023124" y="3064531"/>
            <a:ext cx="1443648"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6" name="Line 53"/>
          <xdr:cNvSpPr>
            <a:spLocks/>
          </xdr:cNvSpPr>
        </xdr:nvSpPr>
        <xdr:spPr>
          <a:xfrm>
            <a:off x="3466772" y="2942711"/>
            <a:ext cx="723" cy="26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54"/>
          <xdr:cNvSpPr>
            <a:spLocks/>
          </xdr:cNvSpPr>
        </xdr:nvSpPr>
        <xdr:spPr>
          <a:xfrm>
            <a:off x="577308" y="2942711"/>
            <a:ext cx="0" cy="26634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27</xdr:col>
      <xdr:colOff>47625</xdr:colOff>
      <xdr:row>81</xdr:row>
      <xdr:rowOff>0</xdr:rowOff>
    </xdr:from>
    <xdr:to>
      <xdr:col>28</xdr:col>
      <xdr:colOff>457200</xdr:colOff>
      <xdr:row>82</xdr:row>
      <xdr:rowOff>28575</xdr:rowOff>
    </xdr:to>
    <xdr:sp>
      <xdr:nvSpPr>
        <xdr:cNvPr id="18" name="WordArt 58"/>
        <xdr:cNvSpPr>
          <a:spLocks/>
        </xdr:cNvSpPr>
      </xdr:nvSpPr>
      <xdr:spPr>
        <a:xfrm>
          <a:off x="9667875" y="14001750"/>
          <a:ext cx="1095375" cy="209550"/>
        </a:xfrm>
        <a:prstGeom prst="rect"/>
        <a:noFill/>
      </xdr:spPr>
      <xdr:txBody>
        <a:bodyPr fromWordArt="1" wrap="none" lIns="91440" tIns="45720" rIns="91440" bIns="45720">
          <a:prstTxWarp prst="textPlain"/>
        </a:bodyPr>
        <a:p>
          <a:pPr algn="ctr"/>
          <a:r>
            <a:rPr sz="1400" i="1" kern="10" spc="0">
              <a:ln w="9525" cmpd="sng">
                <a:noFill/>
              </a:ln>
              <a:solidFill>
                <a:srgbClr val="000000"/>
              </a:solidFill>
              <a:latin typeface="Arial"/>
              <a:cs typeface="Arial"/>
            </a:rPr>
            <a:t>OPEN ROAD</a:t>
          </a:r>
        </a:p>
      </xdr:txBody>
    </xdr:sp>
    <xdr:clientData fLocksWithSheet="0"/>
  </xdr:twoCellAnchor>
  <xdr:twoCellAnchor>
    <xdr:from>
      <xdr:col>27</xdr:col>
      <xdr:colOff>228600</xdr:colOff>
      <xdr:row>83</xdr:row>
      <xdr:rowOff>66675</xdr:rowOff>
    </xdr:from>
    <xdr:to>
      <xdr:col>28</xdr:col>
      <xdr:colOff>647700</xdr:colOff>
      <xdr:row>84</xdr:row>
      <xdr:rowOff>95250</xdr:rowOff>
    </xdr:to>
    <xdr:sp>
      <xdr:nvSpPr>
        <xdr:cNvPr id="19" name="WordArt 59"/>
        <xdr:cNvSpPr>
          <a:spLocks/>
        </xdr:cNvSpPr>
      </xdr:nvSpPr>
      <xdr:spPr>
        <a:xfrm>
          <a:off x="9848850" y="14430375"/>
          <a:ext cx="1104900" cy="209550"/>
        </a:xfrm>
        <a:prstGeom prst="rect"/>
        <a:noFill/>
      </xdr:spPr>
      <xdr:txBody>
        <a:bodyPr fromWordArt="1" wrap="none" lIns="91440" tIns="45720" rIns="91440" bIns="45720">
          <a:prstTxWarp prst="textPlain"/>
        </a:bodyPr>
        <a:p>
          <a:pPr algn="ctr"/>
          <a:r>
            <a:rPr sz="1400" i="1" kern="10" spc="0">
              <a:ln w="9525" cmpd="sng">
                <a:noFill/>
              </a:ln>
              <a:solidFill>
                <a:srgbClr val="000000"/>
              </a:solidFill>
              <a:latin typeface="Arial"/>
              <a:cs typeface="Arial"/>
            </a:rPr>
            <a:t>SIGNALIZED</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ot.state.fl.us/planning/statistics/trafficdata/fticd.ht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dimension ref="A1:R37"/>
  <sheetViews>
    <sheetView showGridLines="0" tabSelected="1" zoomScale="90" zoomScaleNormal="90" zoomScalePageLayoutView="0" workbookViewId="0" topLeftCell="A1">
      <selection activeCell="D2" sqref="D2:J2"/>
    </sheetView>
  </sheetViews>
  <sheetFormatPr defaultColWidth="9.00390625" defaultRowHeight="14.25"/>
  <cols>
    <col min="1" max="1" width="2.875" style="81" customWidth="1"/>
    <col min="2" max="2" width="4.625" style="115" customWidth="1"/>
    <col min="3" max="3" width="5.00390625" style="114" customWidth="1"/>
    <col min="4" max="5" width="9.00390625" style="114" customWidth="1"/>
    <col min="6" max="6" width="19.125" style="114" bestFit="1" customWidth="1"/>
    <col min="7" max="8" width="9.00390625" style="114" customWidth="1"/>
    <col min="9" max="9" width="1.625" style="114" customWidth="1"/>
    <col min="10" max="10" width="1.12109375" style="81" hidden="1" customWidth="1"/>
    <col min="11" max="11" width="2.75390625" style="81" customWidth="1"/>
    <col min="12" max="12" width="4.375" style="81" customWidth="1"/>
    <col min="13" max="13" width="3.75390625" style="81" customWidth="1"/>
    <col min="14" max="17" width="9.00390625" style="81" customWidth="1"/>
    <col min="18" max="18" width="9.125" style="81" bestFit="1" customWidth="1"/>
    <col min="19" max="16384" width="9.00390625" style="81" customWidth="1"/>
  </cols>
  <sheetData>
    <row r="1" spans="1:18" ht="14.25">
      <c r="A1" s="1"/>
      <c r="B1" s="116"/>
      <c r="C1" s="117"/>
      <c r="D1" s="117"/>
      <c r="E1" s="117"/>
      <c r="F1" s="117"/>
      <c r="G1" s="117"/>
      <c r="H1" s="117"/>
      <c r="I1" s="117"/>
      <c r="J1" s="1"/>
      <c r="K1" s="1"/>
      <c r="L1" s="1"/>
      <c r="M1" s="1"/>
      <c r="R1" s="159">
        <v>1</v>
      </c>
    </row>
    <row r="2" spans="1:13" ht="20.25">
      <c r="A2" s="1"/>
      <c r="B2" s="118"/>
      <c r="C2" s="117"/>
      <c r="D2" s="179" t="s">
        <v>110</v>
      </c>
      <c r="E2" s="179"/>
      <c r="F2" s="179"/>
      <c r="G2" s="179"/>
      <c r="H2" s="179"/>
      <c r="I2" s="179"/>
      <c r="J2" s="179"/>
      <c r="K2" s="1"/>
      <c r="L2" s="1"/>
      <c r="M2" s="1"/>
    </row>
    <row r="3" spans="1:18" ht="20.25">
      <c r="A3" s="1"/>
      <c r="B3" s="118"/>
      <c r="C3" s="117"/>
      <c r="D3" s="125"/>
      <c r="E3" s="125"/>
      <c r="F3" s="125"/>
      <c r="G3" s="125"/>
      <c r="H3" s="125"/>
      <c r="I3" s="125"/>
      <c r="J3" s="125"/>
      <c r="K3" s="1"/>
      <c r="L3" s="1"/>
      <c r="M3" s="1"/>
      <c r="Q3" s="160" t="s">
        <v>99</v>
      </c>
      <c r="R3" s="161">
        <v>0</v>
      </c>
    </row>
    <row r="4" spans="1:13" ht="15" thickBot="1">
      <c r="A4" s="1"/>
      <c r="B4" s="126"/>
      <c r="C4" s="127"/>
      <c r="D4" s="127"/>
      <c r="E4" s="127"/>
      <c r="F4" s="127"/>
      <c r="G4" s="127"/>
      <c r="H4" s="127"/>
      <c r="I4" s="127"/>
      <c r="J4" s="128"/>
      <c r="K4" s="128"/>
      <c r="L4" s="129"/>
      <c r="M4" s="1"/>
    </row>
    <row r="5" spans="1:13" ht="8.25" customHeight="1">
      <c r="A5" s="1"/>
      <c r="B5" s="130"/>
      <c r="C5" s="181" t="s">
        <v>123</v>
      </c>
      <c r="D5" s="182"/>
      <c r="E5" s="182"/>
      <c r="F5" s="182"/>
      <c r="G5" s="182"/>
      <c r="H5" s="182"/>
      <c r="I5" s="182"/>
      <c r="J5" s="182"/>
      <c r="K5" s="183"/>
      <c r="L5" s="131"/>
      <c r="M5" s="1"/>
    </row>
    <row r="6" spans="1:13" ht="19.5" customHeight="1">
      <c r="A6" s="1"/>
      <c r="B6" s="130"/>
      <c r="C6" s="184"/>
      <c r="D6" s="185"/>
      <c r="E6" s="185"/>
      <c r="F6" s="185"/>
      <c r="G6" s="185"/>
      <c r="H6" s="185"/>
      <c r="I6" s="185"/>
      <c r="J6" s="185"/>
      <c r="K6" s="186"/>
      <c r="L6" s="131"/>
      <c r="M6" s="1"/>
    </row>
    <row r="7" spans="1:13" ht="0.75" customHeight="1">
      <c r="A7" s="1"/>
      <c r="B7" s="130"/>
      <c r="C7" s="184"/>
      <c r="D7" s="185"/>
      <c r="E7" s="185"/>
      <c r="F7" s="185"/>
      <c r="G7" s="185"/>
      <c r="H7" s="185"/>
      <c r="I7" s="185"/>
      <c r="J7" s="185"/>
      <c r="K7" s="186"/>
      <c r="L7" s="131"/>
      <c r="M7" s="1"/>
    </row>
    <row r="8" spans="1:13" ht="20.25" customHeight="1" hidden="1">
      <c r="A8" s="1"/>
      <c r="B8" s="130"/>
      <c r="C8" s="184"/>
      <c r="D8" s="185"/>
      <c r="E8" s="185"/>
      <c r="F8" s="185"/>
      <c r="G8" s="185"/>
      <c r="H8" s="185"/>
      <c r="I8" s="185"/>
      <c r="J8" s="185"/>
      <c r="K8" s="186"/>
      <c r="L8" s="131"/>
      <c r="M8" s="1"/>
    </row>
    <row r="9" spans="1:13" ht="6" customHeight="1">
      <c r="A9" s="1"/>
      <c r="B9" s="130"/>
      <c r="C9" s="184"/>
      <c r="D9" s="185"/>
      <c r="E9" s="185"/>
      <c r="F9" s="185"/>
      <c r="G9" s="185"/>
      <c r="H9" s="185"/>
      <c r="I9" s="185"/>
      <c r="J9" s="185"/>
      <c r="K9" s="186"/>
      <c r="L9" s="131"/>
      <c r="M9" s="1"/>
    </row>
    <row r="10" spans="1:13" ht="3" customHeight="1">
      <c r="A10" s="1"/>
      <c r="B10" s="130"/>
      <c r="C10" s="184"/>
      <c r="D10" s="185"/>
      <c r="E10" s="185"/>
      <c r="F10" s="185"/>
      <c r="G10" s="185"/>
      <c r="H10" s="185"/>
      <c r="I10" s="185"/>
      <c r="J10" s="185"/>
      <c r="K10" s="186"/>
      <c r="L10" s="131"/>
      <c r="M10" s="1"/>
    </row>
    <row r="11" spans="1:13" ht="6" customHeight="1">
      <c r="A11" s="1"/>
      <c r="B11" s="130"/>
      <c r="C11" s="184"/>
      <c r="D11" s="185"/>
      <c r="E11" s="185"/>
      <c r="F11" s="185"/>
      <c r="G11" s="185"/>
      <c r="H11" s="185"/>
      <c r="I11" s="185"/>
      <c r="J11" s="185"/>
      <c r="K11" s="186"/>
      <c r="L11" s="131"/>
      <c r="M11" s="1"/>
    </row>
    <row r="12" spans="1:13" ht="1.5" customHeight="1">
      <c r="A12" s="1"/>
      <c r="B12" s="130"/>
      <c r="C12" s="184"/>
      <c r="D12" s="185"/>
      <c r="E12" s="185"/>
      <c r="F12" s="185"/>
      <c r="G12" s="185"/>
      <c r="H12" s="185"/>
      <c r="I12" s="185"/>
      <c r="J12" s="185"/>
      <c r="K12" s="186"/>
      <c r="L12" s="131"/>
      <c r="M12" s="1"/>
    </row>
    <row r="13" spans="1:13" ht="6" customHeight="1">
      <c r="A13" s="1"/>
      <c r="B13" s="130"/>
      <c r="C13" s="184"/>
      <c r="D13" s="185"/>
      <c r="E13" s="185"/>
      <c r="F13" s="185"/>
      <c r="G13" s="185"/>
      <c r="H13" s="185"/>
      <c r="I13" s="185"/>
      <c r="J13" s="185"/>
      <c r="K13" s="186"/>
      <c r="L13" s="131"/>
      <c r="M13" s="1"/>
    </row>
    <row r="14" spans="1:13" ht="8.25" customHeight="1">
      <c r="A14" s="1"/>
      <c r="B14" s="130"/>
      <c r="C14" s="184"/>
      <c r="D14" s="185"/>
      <c r="E14" s="185"/>
      <c r="F14" s="185"/>
      <c r="G14" s="185"/>
      <c r="H14" s="185"/>
      <c r="I14" s="185"/>
      <c r="J14" s="185"/>
      <c r="K14" s="186"/>
      <c r="L14" s="131"/>
      <c r="M14" s="1"/>
    </row>
    <row r="15" spans="1:13" ht="8.25" customHeight="1">
      <c r="A15" s="1"/>
      <c r="B15" s="130"/>
      <c r="C15" s="184"/>
      <c r="D15" s="185"/>
      <c r="E15" s="185"/>
      <c r="F15" s="185"/>
      <c r="G15" s="185"/>
      <c r="H15" s="185"/>
      <c r="I15" s="185"/>
      <c r="J15" s="185"/>
      <c r="K15" s="186"/>
      <c r="L15" s="131"/>
      <c r="M15" s="1"/>
    </row>
    <row r="16" spans="1:13" ht="5.25" customHeight="1">
      <c r="A16" s="1"/>
      <c r="B16" s="130"/>
      <c r="C16" s="184"/>
      <c r="D16" s="185"/>
      <c r="E16" s="185"/>
      <c r="F16" s="185"/>
      <c r="G16" s="185"/>
      <c r="H16" s="185"/>
      <c r="I16" s="185"/>
      <c r="J16" s="185"/>
      <c r="K16" s="186"/>
      <c r="L16" s="131"/>
      <c r="M16" s="1"/>
    </row>
    <row r="17" spans="1:13" ht="8.25" customHeight="1">
      <c r="A17" s="1"/>
      <c r="B17" s="130"/>
      <c r="C17" s="184"/>
      <c r="D17" s="185"/>
      <c r="E17" s="185"/>
      <c r="F17" s="185"/>
      <c r="G17" s="185"/>
      <c r="H17" s="185"/>
      <c r="I17" s="185"/>
      <c r="J17" s="185"/>
      <c r="K17" s="186"/>
      <c r="L17" s="131"/>
      <c r="M17" s="1"/>
    </row>
    <row r="18" spans="1:13" ht="20.25" customHeight="1">
      <c r="A18" s="1"/>
      <c r="B18" s="130"/>
      <c r="C18" s="184"/>
      <c r="D18" s="185"/>
      <c r="E18" s="185"/>
      <c r="F18" s="185"/>
      <c r="G18" s="185"/>
      <c r="H18" s="185"/>
      <c r="I18" s="185"/>
      <c r="J18" s="185"/>
      <c r="K18" s="186"/>
      <c r="L18" s="131"/>
      <c r="M18" s="1"/>
    </row>
    <row r="19" spans="1:13" ht="12" customHeight="1">
      <c r="A19" s="1"/>
      <c r="B19" s="130"/>
      <c r="C19" s="184"/>
      <c r="D19" s="185"/>
      <c r="E19" s="185"/>
      <c r="F19" s="185"/>
      <c r="G19" s="185"/>
      <c r="H19" s="185"/>
      <c r="I19" s="185"/>
      <c r="J19" s="185"/>
      <c r="K19" s="186"/>
      <c r="L19" s="131"/>
      <c r="M19" s="1"/>
    </row>
    <row r="20" spans="1:13" ht="20.25" customHeight="1" hidden="1">
      <c r="A20" s="1"/>
      <c r="B20" s="130"/>
      <c r="C20" s="184"/>
      <c r="D20" s="185"/>
      <c r="E20" s="185"/>
      <c r="F20" s="185"/>
      <c r="G20" s="185"/>
      <c r="H20" s="185"/>
      <c r="I20" s="185"/>
      <c r="J20" s="185"/>
      <c r="K20" s="186"/>
      <c r="L20" s="131"/>
      <c r="M20" s="1"/>
    </row>
    <row r="21" spans="1:13" ht="9.75" customHeight="1">
      <c r="A21" s="1"/>
      <c r="B21" s="130"/>
      <c r="C21" s="184"/>
      <c r="D21" s="185"/>
      <c r="E21" s="185"/>
      <c r="F21" s="185"/>
      <c r="G21" s="185"/>
      <c r="H21" s="185"/>
      <c r="I21" s="185"/>
      <c r="J21" s="185"/>
      <c r="K21" s="186"/>
      <c r="L21" s="131"/>
      <c r="M21" s="1"/>
    </row>
    <row r="22" spans="1:13" ht="20.25">
      <c r="A22" s="1"/>
      <c r="B22" s="130"/>
      <c r="C22" s="184"/>
      <c r="D22" s="185"/>
      <c r="E22" s="185"/>
      <c r="F22" s="185"/>
      <c r="G22" s="185"/>
      <c r="H22" s="185"/>
      <c r="I22" s="185"/>
      <c r="J22" s="185"/>
      <c r="K22" s="186"/>
      <c r="L22" s="131"/>
      <c r="M22" s="1"/>
    </row>
    <row r="23" spans="1:13" ht="20.25">
      <c r="A23" s="1"/>
      <c r="B23" s="130"/>
      <c r="C23" s="184"/>
      <c r="D23" s="185"/>
      <c r="E23" s="185"/>
      <c r="F23" s="185"/>
      <c r="G23" s="185"/>
      <c r="H23" s="185"/>
      <c r="I23" s="185"/>
      <c r="J23" s="185"/>
      <c r="K23" s="186"/>
      <c r="L23" s="131"/>
      <c r="M23" s="1"/>
    </row>
    <row r="24" spans="1:13" ht="20.25">
      <c r="A24" s="1"/>
      <c r="B24" s="130"/>
      <c r="C24" s="184"/>
      <c r="D24" s="185"/>
      <c r="E24" s="185"/>
      <c r="F24" s="185"/>
      <c r="G24" s="185"/>
      <c r="H24" s="185"/>
      <c r="I24" s="185"/>
      <c r="J24" s="185"/>
      <c r="K24" s="186"/>
      <c r="L24" s="131"/>
      <c r="M24" s="1"/>
    </row>
    <row r="25" spans="1:13" ht="20.25">
      <c r="A25" s="1"/>
      <c r="B25" s="130"/>
      <c r="C25" s="184"/>
      <c r="D25" s="185"/>
      <c r="E25" s="185"/>
      <c r="F25" s="185"/>
      <c r="G25" s="185"/>
      <c r="H25" s="185"/>
      <c r="I25" s="185"/>
      <c r="J25" s="185"/>
      <c r="K25" s="186"/>
      <c r="L25" s="131"/>
      <c r="M25" s="1"/>
    </row>
    <row r="26" spans="1:13" ht="20.25">
      <c r="A26" s="1"/>
      <c r="B26" s="130"/>
      <c r="C26" s="184"/>
      <c r="D26" s="185"/>
      <c r="E26" s="185"/>
      <c r="F26" s="185"/>
      <c r="G26" s="185"/>
      <c r="H26" s="185"/>
      <c r="I26" s="185"/>
      <c r="J26" s="185"/>
      <c r="K26" s="186"/>
      <c r="L26" s="131"/>
      <c r="M26" s="1"/>
    </row>
    <row r="27" spans="1:13" ht="57.75" customHeight="1">
      <c r="A27" s="1"/>
      <c r="B27" s="130"/>
      <c r="C27" s="184"/>
      <c r="D27" s="185"/>
      <c r="E27" s="185"/>
      <c r="F27" s="185"/>
      <c r="G27" s="185"/>
      <c r="H27" s="185"/>
      <c r="I27" s="185"/>
      <c r="J27" s="185"/>
      <c r="K27" s="186"/>
      <c r="L27" s="131"/>
      <c r="M27" s="1"/>
    </row>
    <row r="28" spans="1:13" ht="62.25" customHeight="1" thickBot="1">
      <c r="A28" s="1"/>
      <c r="B28" s="130"/>
      <c r="C28" s="187"/>
      <c r="D28" s="188"/>
      <c r="E28" s="188"/>
      <c r="F28" s="188"/>
      <c r="G28" s="188"/>
      <c r="H28" s="188"/>
      <c r="I28" s="188"/>
      <c r="J28" s="188"/>
      <c r="K28" s="189"/>
      <c r="L28" s="131"/>
      <c r="M28" s="1"/>
    </row>
    <row r="29" spans="1:13" ht="52.5" customHeight="1">
      <c r="A29" s="1"/>
      <c r="B29" s="130"/>
      <c r="C29" s="190" t="s">
        <v>119</v>
      </c>
      <c r="D29" s="191"/>
      <c r="E29" s="191"/>
      <c r="F29" s="191"/>
      <c r="G29" s="191"/>
      <c r="H29" s="191"/>
      <c r="I29" s="191"/>
      <c r="J29" s="191"/>
      <c r="K29" s="192"/>
      <c r="L29" s="131"/>
      <c r="M29" s="1"/>
    </row>
    <row r="30" spans="1:13" ht="58.5" customHeight="1" thickBot="1">
      <c r="A30" s="1"/>
      <c r="B30" s="130"/>
      <c r="C30" s="193"/>
      <c r="D30" s="194"/>
      <c r="E30" s="194"/>
      <c r="F30" s="194"/>
      <c r="G30" s="194"/>
      <c r="H30" s="194"/>
      <c r="I30" s="194"/>
      <c r="J30" s="194"/>
      <c r="K30" s="195"/>
      <c r="L30" s="131"/>
      <c r="M30" s="1"/>
    </row>
    <row r="31" spans="1:13" ht="15" customHeight="1">
      <c r="A31" s="1"/>
      <c r="B31" s="130"/>
      <c r="C31" s="196" t="s">
        <v>120</v>
      </c>
      <c r="D31" s="197"/>
      <c r="E31" s="197"/>
      <c r="F31" s="197"/>
      <c r="G31" s="197"/>
      <c r="H31" s="197"/>
      <c r="I31" s="197"/>
      <c r="J31" s="197"/>
      <c r="K31" s="198"/>
      <c r="L31" s="131"/>
      <c r="M31" s="1"/>
    </row>
    <row r="32" spans="1:13" ht="40.5" customHeight="1" thickBot="1">
      <c r="A32" s="1"/>
      <c r="B32" s="130"/>
      <c r="C32" s="199" t="s">
        <v>122</v>
      </c>
      <c r="D32" s="200"/>
      <c r="E32" s="200"/>
      <c r="F32" s="200"/>
      <c r="G32" s="200"/>
      <c r="H32" s="200"/>
      <c r="I32" s="200"/>
      <c r="J32" s="166"/>
      <c r="K32" s="167" t="s">
        <v>121</v>
      </c>
      <c r="L32" s="131"/>
      <c r="M32" s="1"/>
    </row>
    <row r="33" spans="1:13" ht="20.25">
      <c r="A33" s="1"/>
      <c r="B33" s="132"/>
      <c r="C33" s="133"/>
      <c r="D33" s="133"/>
      <c r="E33" s="133"/>
      <c r="F33" s="133"/>
      <c r="G33" s="133"/>
      <c r="H33" s="133"/>
      <c r="I33" s="133"/>
      <c r="J33" s="133"/>
      <c r="K33" s="133"/>
      <c r="L33" s="134"/>
      <c r="M33" s="1"/>
    </row>
    <row r="34" spans="1:13" ht="14.25">
      <c r="A34" s="1"/>
      <c r="B34" s="116"/>
      <c r="C34" s="117"/>
      <c r="D34" s="117"/>
      <c r="E34" s="117"/>
      <c r="F34" s="117"/>
      <c r="G34" s="117"/>
      <c r="H34" s="117"/>
      <c r="I34" s="117"/>
      <c r="J34" s="1"/>
      <c r="K34" s="1"/>
      <c r="L34" s="1"/>
      <c r="M34" s="1"/>
    </row>
    <row r="35" spans="1:13" ht="14.25">
      <c r="A35" s="1"/>
      <c r="B35" s="116"/>
      <c r="C35" s="117"/>
      <c r="D35" s="117"/>
      <c r="E35" s="117"/>
      <c r="F35" s="175" t="s">
        <v>111</v>
      </c>
      <c r="G35" s="117"/>
      <c r="H35" s="180"/>
      <c r="I35" s="180"/>
      <c r="J35" s="180"/>
      <c r="K35" s="180"/>
      <c r="L35" s="180"/>
      <c r="M35" s="1"/>
    </row>
    <row r="36" spans="1:13" ht="14.25">
      <c r="A36" s="1"/>
      <c r="B36" s="116"/>
      <c r="C36" s="117"/>
      <c r="D36" s="117"/>
      <c r="E36" s="117"/>
      <c r="F36" s="176">
        <v>40225</v>
      </c>
      <c r="G36" s="117"/>
      <c r="H36" s="164"/>
      <c r="I36" s="164"/>
      <c r="J36" s="164"/>
      <c r="K36" s="164"/>
      <c r="L36" s="164"/>
      <c r="M36" s="1"/>
    </row>
    <row r="37" spans="1:13" ht="14.25">
      <c r="A37" s="1"/>
      <c r="B37" s="116"/>
      <c r="C37" s="117"/>
      <c r="D37" s="117"/>
      <c r="E37" s="117"/>
      <c r="F37" s="117"/>
      <c r="G37" s="117"/>
      <c r="H37" s="117"/>
      <c r="I37" s="117"/>
      <c r="J37" s="1"/>
      <c r="K37" s="1"/>
      <c r="L37" s="1"/>
      <c r="M37" s="1"/>
    </row>
  </sheetData>
  <sheetProtection sheet="1" scenarios="1" selectLockedCells="1" selectUnlockedCells="1"/>
  <mergeCells count="6">
    <mergeCell ref="D2:J2"/>
    <mergeCell ref="H35:L35"/>
    <mergeCell ref="C5:K28"/>
    <mergeCell ref="C29:K30"/>
    <mergeCell ref="C31:K31"/>
    <mergeCell ref="C32:I32"/>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1"/>
  <dimension ref="A1:L152"/>
  <sheetViews>
    <sheetView showGridLines="0" zoomScaleSheetLayoutView="50" zoomScalePageLayoutView="0" workbookViewId="0" topLeftCell="A1">
      <pane ySplit="12" topLeftCell="A13" activePane="bottomLeft" state="frozen"/>
      <selection pane="topLeft" activeCell="A1" sqref="A1"/>
      <selection pane="bottomLeft" activeCell="B3" sqref="B3"/>
    </sheetView>
  </sheetViews>
  <sheetFormatPr defaultColWidth="9.00390625" defaultRowHeight="14.25"/>
  <cols>
    <col min="1" max="1" width="22.125" style="41" bestFit="1" customWidth="1"/>
    <col min="2" max="2" width="15.75390625" style="44" customWidth="1"/>
    <col min="3" max="3" width="15.375" style="44" customWidth="1"/>
    <col min="4" max="4" width="8.125" style="41" customWidth="1"/>
    <col min="5" max="5" width="8.50390625" style="41" customWidth="1"/>
    <col min="6" max="6" width="6.375" style="41" customWidth="1"/>
    <col min="7" max="7" width="9.75390625" style="41" customWidth="1"/>
    <col min="8" max="8" width="9.125" style="41" bestFit="1" customWidth="1"/>
    <col min="9" max="9" width="5.625" style="41" customWidth="1"/>
    <col min="10" max="10" width="9.125" style="41" bestFit="1" customWidth="1"/>
    <col min="11" max="11" width="1.75390625" style="41" customWidth="1"/>
    <col min="12" max="12" width="1.00390625" style="41" customWidth="1"/>
    <col min="13" max="16384" width="9.00390625" style="41" customWidth="1"/>
  </cols>
  <sheetData>
    <row r="1" spans="1:12" s="119" customFormat="1" ht="21.75" customHeight="1">
      <c r="A1" s="203" t="s">
        <v>6</v>
      </c>
      <c r="B1" s="203"/>
      <c r="C1" s="203"/>
      <c r="D1" s="203"/>
      <c r="E1" s="203"/>
      <c r="F1" s="203"/>
      <c r="G1" s="203"/>
      <c r="H1" s="203"/>
      <c r="I1" s="203"/>
      <c r="J1" s="203"/>
      <c r="K1" s="39"/>
      <c r="L1" s="40"/>
    </row>
    <row r="2" spans="1:12" s="119" customFormat="1" ht="6.75" customHeight="1">
      <c r="A2" s="35"/>
      <c r="B2" s="36"/>
      <c r="C2" s="37"/>
      <c r="D2" s="38"/>
      <c r="E2" s="37"/>
      <c r="F2" s="38"/>
      <c r="G2" s="37"/>
      <c r="H2" s="38"/>
      <c r="I2" s="37"/>
      <c r="J2" s="38"/>
      <c r="K2" s="39"/>
      <c r="L2" s="40"/>
    </row>
    <row r="3" spans="1:12" s="119" customFormat="1" ht="14.25" customHeight="1">
      <c r="A3" s="37" t="s">
        <v>29</v>
      </c>
      <c r="B3" s="147">
        <v>0</v>
      </c>
      <c r="C3" s="37"/>
      <c r="D3" s="38"/>
      <c r="E3" s="37"/>
      <c r="F3" s="38"/>
      <c r="G3" s="201"/>
      <c r="H3" s="201"/>
      <c r="I3" s="37"/>
      <c r="J3" s="38"/>
      <c r="K3" s="39"/>
      <c r="L3" s="40"/>
    </row>
    <row r="4" spans="1:12" s="119" customFormat="1" ht="14.25" customHeight="1">
      <c r="A4" s="37" t="s">
        <v>30</v>
      </c>
      <c r="B4" s="146" t="s">
        <v>128</v>
      </c>
      <c r="C4" s="37"/>
      <c r="D4" s="38"/>
      <c r="E4" s="37"/>
      <c r="F4" s="38"/>
      <c r="G4" s="37"/>
      <c r="H4" s="38"/>
      <c r="I4" s="37"/>
      <c r="J4" s="38"/>
      <c r="K4" s="39"/>
      <c r="L4" s="40"/>
    </row>
    <row r="5" spans="1:12" s="119" customFormat="1" ht="14.25" customHeight="1">
      <c r="A5" s="37" t="s">
        <v>31</v>
      </c>
      <c r="B5" s="158"/>
      <c r="C5" s="38"/>
      <c r="D5" s="38"/>
      <c r="E5" s="37"/>
      <c r="F5" s="38"/>
      <c r="G5" s="37"/>
      <c r="H5" s="38"/>
      <c r="I5" s="37"/>
      <c r="J5" s="38"/>
      <c r="K5" s="39"/>
      <c r="L5" s="40"/>
    </row>
    <row r="6" spans="1:12" s="119" customFormat="1" ht="14.25" customHeight="1">
      <c r="A6" s="43" t="s">
        <v>32</v>
      </c>
      <c r="B6" s="145" t="s">
        <v>129</v>
      </c>
      <c r="C6" s="38"/>
      <c r="D6" s="38"/>
      <c r="E6" s="37"/>
      <c r="F6" s="38"/>
      <c r="G6" s="37"/>
      <c r="H6" s="38"/>
      <c r="I6" s="37"/>
      <c r="J6" s="38"/>
      <c r="K6" s="39"/>
      <c r="L6" s="40"/>
    </row>
    <row r="7" spans="1:12" s="119" customFormat="1" ht="14.25" customHeight="1">
      <c r="A7" s="37" t="s">
        <v>33</v>
      </c>
      <c r="B7" s="144">
        <v>0</v>
      </c>
      <c r="C7" s="37"/>
      <c r="D7" s="38"/>
      <c r="E7" s="37"/>
      <c r="F7" s="38"/>
      <c r="G7" s="37"/>
      <c r="H7" s="38"/>
      <c r="I7" s="37"/>
      <c r="J7" s="38"/>
      <c r="K7" s="39"/>
      <c r="L7" s="40"/>
    </row>
    <row r="8" spans="1:12" s="119" customFormat="1" ht="14.25" customHeight="1">
      <c r="A8" s="37" t="s">
        <v>102</v>
      </c>
      <c r="B8" s="156" t="s">
        <v>130</v>
      </c>
      <c r="C8" s="157"/>
      <c r="D8" s="38"/>
      <c r="E8" s="37"/>
      <c r="F8" s="38"/>
      <c r="G8" s="37"/>
      <c r="H8" s="38"/>
      <c r="I8" s="37"/>
      <c r="J8" s="38"/>
      <c r="K8" s="39"/>
      <c r="L8" s="40"/>
    </row>
    <row r="9" spans="1:12" s="119" customFormat="1" ht="14.25">
      <c r="A9" s="37" t="s">
        <v>34</v>
      </c>
      <c r="B9" s="148" t="s">
        <v>131</v>
      </c>
      <c r="C9" s="152"/>
      <c r="D9" s="152"/>
      <c r="E9" s="152"/>
      <c r="F9" s="152"/>
      <c r="G9" s="152"/>
      <c r="H9" s="152"/>
      <c r="I9" s="152"/>
      <c r="J9" s="153"/>
      <c r="K9" s="39"/>
      <c r="L9" s="40"/>
    </row>
    <row r="10" spans="1:12" s="119" customFormat="1" ht="14.25">
      <c r="A10" s="37"/>
      <c r="B10" s="149"/>
      <c r="C10" s="150"/>
      <c r="D10" s="150"/>
      <c r="E10" s="150"/>
      <c r="F10" s="150"/>
      <c r="G10" s="150"/>
      <c r="H10" s="150"/>
      <c r="I10" s="150"/>
      <c r="J10" s="151"/>
      <c r="K10" s="39"/>
      <c r="L10" s="40"/>
    </row>
    <row r="11" spans="1:12" s="119" customFormat="1" ht="14.25">
      <c r="A11" s="37" t="s">
        <v>117</v>
      </c>
      <c r="B11" s="168">
        <f ca="1">+TODAY()</f>
        <v>40227</v>
      </c>
      <c r="C11" s="37"/>
      <c r="D11" s="37"/>
      <c r="E11" s="37"/>
      <c r="F11" s="37"/>
      <c r="G11" s="37"/>
      <c r="H11" s="37"/>
      <c r="I11" s="37"/>
      <c r="J11" s="37"/>
      <c r="K11" s="39"/>
      <c r="L11" s="40"/>
    </row>
    <row r="12" spans="1:12" s="119" customFormat="1" ht="14.25">
      <c r="A12" s="37"/>
      <c r="B12" s="36"/>
      <c r="C12" s="37"/>
      <c r="D12" s="38"/>
      <c r="E12" s="38"/>
      <c r="F12" s="38"/>
      <c r="G12" s="37"/>
      <c r="H12" s="38"/>
      <c r="I12" s="37"/>
      <c r="J12" s="38"/>
      <c r="K12" s="39"/>
      <c r="L12" s="40"/>
    </row>
    <row r="13" spans="1:12" s="119" customFormat="1" ht="14.25">
      <c r="A13" s="37"/>
      <c r="B13" s="36"/>
      <c r="C13" s="37"/>
      <c r="D13" s="38"/>
      <c r="E13" s="38"/>
      <c r="F13" s="38"/>
      <c r="G13" s="37"/>
      <c r="H13" s="38"/>
      <c r="I13" s="37"/>
      <c r="J13" s="38"/>
      <c r="K13" s="39"/>
      <c r="L13" s="40"/>
    </row>
    <row r="14" spans="1:12" s="119" customFormat="1" ht="14.25">
      <c r="A14" s="37" t="s">
        <v>1</v>
      </c>
      <c r="B14" s="137">
        <f>+ATC</f>
        <v>0</v>
      </c>
      <c r="C14" s="37" t="s">
        <v>2</v>
      </c>
      <c r="D14" s="135" t="e">
        <f>+PD</f>
        <v>#DIV/0!</v>
      </c>
      <c r="E14" s="37" t="s">
        <v>3</v>
      </c>
      <c r="F14" s="136"/>
      <c r="G14" s="45" t="s">
        <v>4</v>
      </c>
      <c r="H14" s="136"/>
      <c r="I14" s="37" t="s">
        <v>5</v>
      </c>
      <c r="J14" s="170"/>
      <c r="K14" s="39"/>
      <c r="L14" s="40"/>
    </row>
    <row r="15" spans="1:12" s="119" customFormat="1" ht="14.25">
      <c r="A15" s="37"/>
      <c r="B15" s="36"/>
      <c r="C15" s="37"/>
      <c r="D15" s="38"/>
      <c r="E15" s="37" t="s">
        <v>3</v>
      </c>
      <c r="F15" s="46" t="str">
        <f>(IF(F14&gt;0,(IF(F14&lt;=1,F14,"1.00")),"1.00"))</f>
        <v>1.00</v>
      </c>
      <c r="G15" s="37"/>
      <c r="H15" s="38"/>
      <c r="I15" s="37"/>
      <c r="J15" s="38"/>
      <c r="K15" s="39"/>
      <c r="L15" s="40"/>
    </row>
    <row r="16" spans="1:12" s="119" customFormat="1" ht="14.25">
      <c r="A16" s="47" t="s">
        <v>0</v>
      </c>
      <c r="B16" s="137" t="e">
        <f>+ATC*PD*D*PSCF*RTF</f>
        <v>#DIV/0!</v>
      </c>
      <c r="C16" s="37"/>
      <c r="D16" s="38"/>
      <c r="E16" s="37"/>
      <c r="F16" s="38"/>
      <c r="G16" s="37"/>
      <c r="H16" s="38"/>
      <c r="I16" s="37"/>
      <c r="J16" s="38"/>
      <c r="K16" s="39"/>
      <c r="L16" s="40"/>
    </row>
    <row r="17" spans="1:12" s="119" customFormat="1" ht="6.75" customHeight="1">
      <c r="A17" s="47"/>
      <c r="B17" s="48"/>
      <c r="C17" s="37"/>
      <c r="D17" s="38"/>
      <c r="E17" s="37"/>
      <c r="F17" s="38"/>
      <c r="G17" s="37"/>
      <c r="H17" s="38"/>
      <c r="I17" s="37"/>
      <c r="J17" s="38"/>
      <c r="K17" s="39"/>
      <c r="L17" s="40"/>
    </row>
    <row r="18" spans="1:12" s="119" customFormat="1" ht="14.25">
      <c r="A18" s="47"/>
      <c r="B18" s="49"/>
      <c r="C18" s="202" t="s">
        <v>108</v>
      </c>
      <c r="D18" s="202"/>
      <c r="E18" s="202"/>
      <c r="F18" s="38"/>
      <c r="G18" s="37"/>
      <c r="H18" s="38"/>
      <c r="I18" s="37"/>
      <c r="J18" s="38"/>
      <c r="K18" s="39"/>
      <c r="L18" s="40"/>
    </row>
    <row r="19" spans="1:12" s="119" customFormat="1" ht="14.25">
      <c r="A19" s="47">
        <v>1</v>
      </c>
      <c r="B19" s="51" t="s">
        <v>115</v>
      </c>
      <c r="C19" s="37"/>
      <c r="D19" s="38"/>
      <c r="E19" s="37"/>
      <c r="F19" s="38"/>
      <c r="G19" s="37"/>
      <c r="H19" s="38"/>
      <c r="I19" s="37"/>
      <c r="J19" s="38"/>
      <c r="K19" s="39"/>
      <c r="L19" s="40"/>
    </row>
    <row r="20" spans="1:12" s="119" customFormat="1" ht="14.25">
      <c r="A20" s="47">
        <v>2</v>
      </c>
      <c r="B20" s="51" t="s">
        <v>114</v>
      </c>
      <c r="C20" s="37"/>
      <c r="D20" s="38"/>
      <c r="E20" s="37"/>
      <c r="F20" s="38"/>
      <c r="G20" s="37"/>
      <c r="H20" s="38"/>
      <c r="I20" s="37"/>
      <c r="J20" s="38"/>
      <c r="K20" s="39"/>
      <c r="L20" s="40"/>
    </row>
    <row r="21" spans="1:12" s="119" customFormat="1" ht="14.25">
      <c r="A21" s="47">
        <v>3</v>
      </c>
      <c r="B21" s="51" t="s">
        <v>113</v>
      </c>
      <c r="C21" s="37"/>
      <c r="D21" s="38"/>
      <c r="E21" s="37"/>
      <c r="F21" s="38"/>
      <c r="G21" s="37"/>
      <c r="H21" s="38"/>
      <c r="I21" s="37"/>
      <c r="J21" s="38"/>
      <c r="K21" s="39"/>
      <c r="L21" s="40"/>
    </row>
    <row r="22" spans="1:12" s="119" customFormat="1" ht="14.25">
      <c r="A22" s="47">
        <v>4</v>
      </c>
      <c r="B22" s="51" t="s">
        <v>125</v>
      </c>
      <c r="C22" s="37"/>
      <c r="D22" s="38"/>
      <c r="E22" s="37"/>
      <c r="F22" s="38"/>
      <c r="G22" s="37"/>
      <c r="H22" s="38"/>
      <c r="I22" s="37"/>
      <c r="J22" s="38"/>
      <c r="K22" s="39"/>
      <c r="L22" s="40"/>
    </row>
    <row r="23" spans="1:12" s="119" customFormat="1" ht="14.25">
      <c r="A23" s="47">
        <v>5</v>
      </c>
      <c r="B23" s="51" t="s">
        <v>126</v>
      </c>
      <c r="C23" s="37"/>
      <c r="D23" s="37"/>
      <c r="E23" s="37"/>
      <c r="F23" s="38"/>
      <c r="G23" s="37"/>
      <c r="H23" s="174"/>
      <c r="I23" s="173" t="s">
        <v>124</v>
      </c>
      <c r="J23" s="38"/>
      <c r="K23" s="39"/>
      <c r="L23" s="40"/>
    </row>
    <row r="24" spans="1:12" s="119" customFormat="1" ht="14.25">
      <c r="A24" s="47">
        <v>6</v>
      </c>
      <c r="B24" s="51" t="str">
        <f>"User Defined C of an Existing Multi-Lane - Converted to 1-Way, "&amp;(ROUNDDOWN((B7/2)-1,0)&amp;"-Lane         =")</f>
        <v>User Defined C of an Existing Multi-Lane - Converted to 1-Way, -1-Lane         =</v>
      </c>
      <c r="C24" s="37"/>
      <c r="D24" s="37"/>
      <c r="E24" s="37"/>
      <c r="F24" s="38"/>
      <c r="G24" s="37"/>
      <c r="H24" s="174"/>
      <c r="I24" s="173" t="s">
        <v>124</v>
      </c>
      <c r="J24" s="38"/>
      <c r="K24" s="39"/>
      <c r="L24" s="40"/>
    </row>
    <row r="25" spans="1:12" s="119" customFormat="1" ht="14.25">
      <c r="A25" s="47"/>
      <c r="B25" s="51"/>
      <c r="C25" s="37"/>
      <c r="D25" s="38"/>
      <c r="E25" s="37"/>
      <c r="F25" s="38"/>
      <c r="G25" s="37"/>
      <c r="H25" s="38"/>
      <c r="I25" s="37"/>
      <c r="J25" s="38"/>
      <c r="K25" s="39"/>
      <c r="L25" s="40"/>
    </row>
    <row r="26" spans="1:12" s="119" customFormat="1" ht="7.5" customHeight="1">
      <c r="A26" s="47"/>
      <c r="B26" s="51"/>
      <c r="C26" s="37"/>
      <c r="D26" s="38"/>
      <c r="E26" s="37"/>
      <c r="F26" s="38"/>
      <c r="G26" s="37"/>
      <c r="H26" s="38"/>
      <c r="I26" s="37"/>
      <c r="J26" s="38"/>
      <c r="K26" s="39"/>
      <c r="L26" s="40"/>
    </row>
    <row r="27" spans="1:12" s="119" customFormat="1" ht="4.5" customHeight="1">
      <c r="A27" s="37"/>
      <c r="B27" s="37"/>
      <c r="C27" s="37"/>
      <c r="D27" s="38"/>
      <c r="E27" s="37"/>
      <c r="F27" s="38"/>
      <c r="G27" s="37"/>
      <c r="H27" s="38"/>
      <c r="I27" s="37"/>
      <c r="J27" s="38"/>
      <c r="K27" s="39"/>
      <c r="L27" s="40"/>
    </row>
    <row r="28" spans="1:12" s="119" customFormat="1" ht="14.25">
      <c r="A28" s="37" t="s">
        <v>11</v>
      </c>
      <c r="B28" s="178">
        <f>IF(DISCLAIMER!$R$3=1,1400,(IF(DISCLAIMER!$R$3=2,1800,(IF(DISCLAIMER!$R$3=3,3600,(IF(DISCLAIMER!$R$3=4,5400,(IF(DISCLAIMER!$R$3=5,H23,(IF(DISCLAIMER!$R$3=6,H24,0)))))))))))</f>
        <v>0</v>
      </c>
      <c r="C28" s="37"/>
      <c r="D28" s="38"/>
      <c r="E28" s="37"/>
      <c r="F28" s="38"/>
      <c r="G28" s="37"/>
      <c r="H28" s="38"/>
      <c r="I28" s="37"/>
      <c r="J28" s="38"/>
      <c r="K28" s="39"/>
      <c r="L28" s="40"/>
    </row>
    <row r="29" spans="1:12" s="119" customFormat="1" ht="14.25">
      <c r="A29" s="37"/>
      <c r="B29" s="46"/>
      <c r="C29" s="37"/>
      <c r="D29" s="38"/>
      <c r="E29" s="37"/>
      <c r="F29" s="38"/>
      <c r="G29" s="37"/>
      <c r="H29" s="38"/>
      <c r="I29" s="37"/>
      <c r="J29" s="38"/>
      <c r="K29" s="39"/>
      <c r="L29" s="40"/>
    </row>
    <row r="30" spans="1:12" s="119" customFormat="1" ht="14.25">
      <c r="A30" s="37" t="s">
        <v>7</v>
      </c>
      <c r="B30" s="138"/>
      <c r="C30" s="37" t="s">
        <v>8</v>
      </c>
      <c r="D30" s="139"/>
      <c r="E30" s="37" t="s">
        <v>9</v>
      </c>
      <c r="F30" s="139"/>
      <c r="G30" s="37" t="s">
        <v>10</v>
      </c>
      <c r="H30" s="139"/>
      <c r="I30" s="37"/>
      <c r="J30" s="38"/>
      <c r="K30" s="39"/>
      <c r="L30" s="40"/>
    </row>
    <row r="31" spans="1:12" s="119" customFormat="1" ht="14.25">
      <c r="A31" s="37"/>
      <c r="B31" s="46"/>
      <c r="C31" s="37"/>
      <c r="D31" s="42"/>
      <c r="E31" s="37"/>
      <c r="F31" s="42"/>
      <c r="G31" s="37"/>
      <c r="H31" s="38"/>
      <c r="I31" s="37"/>
      <c r="J31" s="38"/>
      <c r="K31" s="39"/>
      <c r="L31" s="40"/>
    </row>
    <row r="32" spans="1:12" s="119" customFormat="1" ht="14.25">
      <c r="A32" s="37"/>
      <c r="B32" s="46"/>
      <c r="C32" s="37"/>
      <c r="D32" s="42"/>
      <c r="E32" s="37"/>
      <c r="F32" s="42"/>
      <c r="G32" s="37"/>
      <c r="H32" s="38"/>
      <c r="I32" s="37"/>
      <c r="J32" s="38"/>
      <c r="K32" s="39"/>
      <c r="L32" s="40"/>
    </row>
    <row r="33" spans="1:12" s="119" customFormat="1" ht="14.25">
      <c r="A33" s="37"/>
      <c r="B33" s="46"/>
      <c r="C33" s="37"/>
      <c r="D33" s="42"/>
      <c r="E33" s="37"/>
      <c r="F33" s="42"/>
      <c r="G33" s="37"/>
      <c r="H33" s="38"/>
      <c r="I33" s="37"/>
      <c r="J33" s="38"/>
      <c r="K33" s="39"/>
      <c r="L33" s="40"/>
    </row>
    <row r="34" spans="1:12" s="119" customFormat="1" ht="14.25">
      <c r="A34" s="37"/>
      <c r="B34" s="46"/>
      <c r="C34" s="37"/>
      <c r="D34" s="42"/>
      <c r="E34" s="37"/>
      <c r="F34" s="42"/>
      <c r="G34" s="37"/>
      <c r="H34" s="38"/>
      <c r="I34" s="37"/>
      <c r="J34" s="38"/>
      <c r="K34" s="39"/>
      <c r="L34" s="40"/>
    </row>
    <row r="35" spans="1:12" s="119" customFormat="1" ht="14.25">
      <c r="A35" s="37"/>
      <c r="B35" s="46"/>
      <c r="C35" s="37"/>
      <c r="D35" s="42"/>
      <c r="E35" s="37"/>
      <c r="F35" s="42"/>
      <c r="G35" s="37"/>
      <c r="H35" s="38"/>
      <c r="I35" s="37"/>
      <c r="J35" s="38"/>
      <c r="K35" s="39"/>
      <c r="L35" s="40"/>
    </row>
    <row r="36" spans="1:12" s="119" customFormat="1" ht="14.25">
      <c r="A36" s="37"/>
      <c r="B36" s="46"/>
      <c r="C36" s="37"/>
      <c r="D36" s="42"/>
      <c r="E36" s="37"/>
      <c r="F36" s="42"/>
      <c r="G36" s="37"/>
      <c r="H36" s="38"/>
      <c r="I36" s="37"/>
      <c r="J36" s="38"/>
      <c r="K36" s="39"/>
      <c r="L36" s="40"/>
    </row>
    <row r="37" spans="1:12" s="119" customFormat="1" ht="14.25">
      <c r="A37" s="37"/>
      <c r="B37" s="46"/>
      <c r="C37" s="37"/>
      <c r="D37" s="42"/>
      <c r="E37" s="37"/>
      <c r="F37" s="42"/>
      <c r="G37" s="37"/>
      <c r="H37" s="38"/>
      <c r="I37" s="37"/>
      <c r="J37" s="38"/>
      <c r="K37" s="39"/>
      <c r="L37" s="40"/>
    </row>
    <row r="38" spans="1:12" s="119" customFormat="1" ht="14.25">
      <c r="A38" s="37"/>
      <c r="B38" s="46"/>
      <c r="C38" s="37"/>
      <c r="D38" s="42"/>
      <c r="E38" s="37"/>
      <c r="F38" s="42"/>
      <c r="G38" s="37"/>
      <c r="H38" s="38"/>
      <c r="I38" s="37"/>
      <c r="J38" s="38"/>
      <c r="K38" s="39"/>
      <c r="L38" s="40"/>
    </row>
    <row r="39" spans="1:12" s="119" customFormat="1" ht="14.25">
      <c r="A39" s="37"/>
      <c r="B39" s="46"/>
      <c r="C39" s="37"/>
      <c r="D39" s="42"/>
      <c r="E39" s="37"/>
      <c r="F39" s="42"/>
      <c r="G39" s="37"/>
      <c r="H39" s="38"/>
      <c r="I39" s="37"/>
      <c r="J39" s="38"/>
      <c r="K39" s="39"/>
      <c r="L39" s="40"/>
    </row>
    <row r="40" spans="1:12" s="119" customFormat="1" ht="14.25">
      <c r="A40" s="37"/>
      <c r="B40" s="46"/>
      <c r="C40" s="37"/>
      <c r="D40" s="42"/>
      <c r="E40" s="37"/>
      <c r="F40" s="42"/>
      <c r="G40" s="37"/>
      <c r="H40" s="38"/>
      <c r="I40" s="37"/>
      <c r="J40" s="38"/>
      <c r="K40" s="39"/>
      <c r="L40" s="40"/>
    </row>
    <row r="41" spans="1:12" s="119" customFormat="1" ht="14.25">
      <c r="A41" s="37"/>
      <c r="B41" s="46"/>
      <c r="C41" s="37"/>
      <c r="D41" s="42"/>
      <c r="E41" s="37"/>
      <c r="F41" s="42"/>
      <c r="G41" s="37"/>
      <c r="H41" s="38"/>
      <c r="I41" s="37"/>
      <c r="J41" s="38"/>
      <c r="K41" s="39"/>
      <c r="L41" s="40"/>
    </row>
    <row r="42" spans="1:12" s="119" customFormat="1" ht="14.25">
      <c r="A42" s="37"/>
      <c r="B42" s="46"/>
      <c r="C42" s="37"/>
      <c r="D42" s="42"/>
      <c r="E42" s="37"/>
      <c r="F42" s="42"/>
      <c r="G42" s="37"/>
      <c r="H42" s="38"/>
      <c r="I42" s="37"/>
      <c r="J42" s="38"/>
      <c r="K42" s="39"/>
      <c r="L42" s="40"/>
    </row>
    <row r="43" spans="1:12" s="119" customFormat="1" ht="14.25">
      <c r="A43" s="37"/>
      <c r="B43" s="46"/>
      <c r="C43" s="37"/>
      <c r="D43" s="42"/>
      <c r="E43" s="37"/>
      <c r="F43" s="42"/>
      <c r="G43" s="37"/>
      <c r="H43" s="38"/>
      <c r="I43" s="37"/>
      <c r="J43" s="38"/>
      <c r="K43" s="39"/>
      <c r="L43" s="40"/>
    </row>
    <row r="44" spans="1:12" s="119" customFormat="1" ht="14.25">
      <c r="A44" s="37"/>
      <c r="B44" s="46"/>
      <c r="C44" s="37"/>
      <c r="D44" s="42"/>
      <c r="E44" s="37"/>
      <c r="F44" s="42"/>
      <c r="G44" s="37"/>
      <c r="H44" s="38"/>
      <c r="I44" s="37"/>
      <c r="J44" s="38"/>
      <c r="K44" s="39"/>
      <c r="L44" s="40"/>
    </row>
    <row r="45" spans="1:12" s="119" customFormat="1" ht="14.25">
      <c r="A45" s="37"/>
      <c r="B45" s="46"/>
      <c r="C45" s="37"/>
      <c r="D45" s="42"/>
      <c r="E45" s="37"/>
      <c r="F45" s="42"/>
      <c r="G45" s="37"/>
      <c r="H45" s="38"/>
      <c r="I45" s="37"/>
      <c r="J45" s="38"/>
      <c r="K45" s="39"/>
      <c r="L45" s="40"/>
    </row>
    <row r="46" spans="1:12" s="119" customFormat="1" ht="18.75" customHeight="1">
      <c r="A46" s="37"/>
      <c r="B46" s="46"/>
      <c r="C46" s="37"/>
      <c r="D46" s="42"/>
      <c r="E46" s="37"/>
      <c r="F46" s="42"/>
      <c r="G46" s="37"/>
      <c r="H46" s="38"/>
      <c r="I46" s="37"/>
      <c r="J46" s="38"/>
      <c r="K46" s="39"/>
      <c r="L46" s="40"/>
    </row>
    <row r="47" spans="1:12" s="119" customFormat="1" ht="14.25">
      <c r="A47" s="37" t="s">
        <v>12</v>
      </c>
      <c r="B47" s="140" t="e">
        <f>+INDEX(C127:F130,(LOOKUP(LC,{0,2,4,6;4,3,2,1})),(LOOKUP(TLW,{9,10,11,12;4,3,2,1})))</f>
        <v>#N/A</v>
      </c>
      <c r="C47" s="37"/>
      <c r="D47" s="38"/>
      <c r="E47" s="37" t="s">
        <v>13</v>
      </c>
      <c r="F47" s="204">
        <f>IF(OR(DISCLAIMER!$R$3=1,DISCLAIMER!$R$3=5)=TRUE,IF(WZL&lt;200,"INVALID WZL, 200 ft. min.",(IF(WZL&lt;(2*5280),(2160000/((2.3735-0.0375*(WZL/5280))*(630+(7200*(WZL/5280)/(28.268+3.14*(WZL/5280))))))/1444,(938160/(630+208.08*(WZL/5280)))/1444))),1)</f>
        <v>1</v>
      </c>
      <c r="G47" s="205"/>
      <c r="H47" s="206"/>
      <c r="I47" s="37"/>
      <c r="J47" s="38"/>
      <c r="K47" s="39"/>
      <c r="L47" s="40"/>
    </row>
    <row r="48" spans="1:12" s="119" customFormat="1" ht="14.25">
      <c r="A48" s="37"/>
      <c r="B48" s="46"/>
      <c r="C48" s="37"/>
      <c r="D48" s="38"/>
      <c r="E48" s="37"/>
      <c r="F48" s="38"/>
      <c r="G48" s="37"/>
      <c r="H48" s="38"/>
      <c r="I48" s="37"/>
      <c r="J48" s="38"/>
      <c r="K48" s="39"/>
      <c r="L48" s="40"/>
    </row>
    <row r="49" spans="1:12" s="119" customFormat="1" ht="14.25">
      <c r="A49" s="37" t="s">
        <v>100</v>
      </c>
      <c r="B49" s="46"/>
      <c r="C49" s="37"/>
      <c r="D49" s="38"/>
      <c r="E49" s="42"/>
      <c r="F49" s="38"/>
      <c r="G49" s="38"/>
      <c r="H49" s="38"/>
      <c r="I49" s="37"/>
      <c r="J49" s="38"/>
      <c r="K49" s="39"/>
      <c r="L49" s="40"/>
    </row>
    <row r="50" spans="1:12" s="119" customFormat="1" ht="14.25">
      <c r="A50" s="37" t="s">
        <v>14</v>
      </c>
      <c r="B50" s="137" t="e">
        <f>+CAP*OF*wzf</f>
        <v>#N/A</v>
      </c>
      <c r="C50" s="37"/>
      <c r="D50" s="37" t="s">
        <v>16</v>
      </c>
      <c r="E50" s="140" t="e">
        <f>+RCO/(ATC*D*PSCF*RTF)*100</f>
        <v>#N/A</v>
      </c>
      <c r="F50" s="38"/>
      <c r="G50" s="37"/>
      <c r="H50" s="38"/>
      <c r="I50" s="37"/>
      <c r="J50" s="38"/>
      <c r="K50" s="39"/>
      <c r="L50" s="40"/>
    </row>
    <row r="51" spans="1:12" s="119" customFormat="1" ht="14.25">
      <c r="A51" s="37" t="s">
        <v>15</v>
      </c>
      <c r="B51" s="137" t="e">
        <f>+RCO*GC</f>
        <v>#N/A</v>
      </c>
      <c r="C51" s="37"/>
      <c r="D51" s="37" t="s">
        <v>17</v>
      </c>
      <c r="E51" s="140" t="e">
        <f>+ORP*GC</f>
        <v>#N/A</v>
      </c>
      <c r="F51" s="38"/>
      <c r="G51" s="37"/>
      <c r="H51" s="38"/>
      <c r="I51" s="37"/>
      <c r="J51" s="38"/>
      <c r="K51" s="39"/>
      <c r="L51" s="40"/>
    </row>
    <row r="52" spans="1:12" s="119" customFormat="1" ht="5.25" customHeight="1">
      <c r="A52" s="53"/>
      <c r="B52" s="36"/>
      <c r="C52" s="37"/>
      <c r="D52" s="40"/>
      <c r="E52" s="53"/>
      <c r="F52" s="38"/>
      <c r="G52" s="37"/>
      <c r="H52" s="38"/>
      <c r="I52" s="37"/>
      <c r="J52" s="38"/>
      <c r="K52" s="39"/>
      <c r="L52" s="40"/>
    </row>
    <row r="53" spans="1:12" s="119" customFormat="1" ht="6.75" customHeight="1">
      <c r="A53" s="40"/>
      <c r="B53" s="38"/>
      <c r="C53" s="37"/>
      <c r="D53" s="40"/>
      <c r="E53" s="53"/>
      <c r="F53" s="38"/>
      <c r="G53" s="37"/>
      <c r="H53" s="38"/>
      <c r="I53" s="37"/>
      <c r="J53" s="38"/>
      <c r="K53" s="39"/>
      <c r="L53" s="40"/>
    </row>
    <row r="54" spans="1:12" s="119" customFormat="1" ht="14.25">
      <c r="A54" s="40"/>
      <c r="B54" s="38"/>
      <c r="C54" s="53" t="s">
        <v>68</v>
      </c>
      <c r="D54" s="40"/>
      <c r="E54" s="53"/>
      <c r="F54" s="38"/>
      <c r="G54" s="37"/>
      <c r="H54" s="38"/>
      <c r="I54" s="37"/>
      <c r="J54" s="38"/>
      <c r="K54" s="39"/>
      <c r="L54" s="40"/>
    </row>
    <row r="55" spans="1:12" s="119" customFormat="1" ht="14.25" customHeight="1">
      <c r="A55" s="40"/>
      <c r="B55" s="155"/>
      <c r="C55" s="154"/>
      <c r="D55" s="154"/>
      <c r="E55" s="154"/>
      <c r="F55" s="154"/>
      <c r="G55" s="154"/>
      <c r="H55" s="154"/>
      <c r="I55" s="154"/>
      <c r="J55" s="154"/>
      <c r="K55" s="54"/>
      <c r="L55" s="40"/>
    </row>
    <row r="56" spans="1:12" s="119" customFormat="1" ht="14.25" customHeight="1">
      <c r="A56" s="53"/>
      <c r="B56" s="154"/>
      <c r="C56" s="154"/>
      <c r="D56" s="154"/>
      <c r="E56" s="154"/>
      <c r="F56" s="154"/>
      <c r="G56" s="154"/>
      <c r="H56" s="154"/>
      <c r="I56" s="154"/>
      <c r="J56" s="154"/>
      <c r="K56" s="54"/>
      <c r="L56" s="40"/>
    </row>
    <row r="57" spans="1:12" s="119" customFormat="1" ht="14.25" customHeight="1">
      <c r="A57" s="40"/>
      <c r="B57" s="154"/>
      <c r="C57" s="154"/>
      <c r="D57" s="154"/>
      <c r="E57" s="154"/>
      <c r="F57" s="154"/>
      <c r="G57" s="154"/>
      <c r="H57" s="154"/>
      <c r="I57" s="154"/>
      <c r="J57" s="154"/>
      <c r="K57" s="54"/>
      <c r="L57" s="40"/>
    </row>
    <row r="58" spans="1:12" s="119" customFormat="1" ht="6.75" customHeight="1">
      <c r="A58" s="40"/>
      <c r="B58" s="54"/>
      <c r="C58" s="54"/>
      <c r="D58" s="54"/>
      <c r="E58" s="54"/>
      <c r="F58" s="54"/>
      <c r="G58" s="54"/>
      <c r="H58" s="54"/>
      <c r="I58" s="54"/>
      <c r="J58" s="54"/>
      <c r="K58" s="54"/>
      <c r="L58" s="40"/>
    </row>
    <row r="59" spans="1:12" s="119" customFormat="1" ht="8.25" customHeight="1">
      <c r="A59" s="40"/>
      <c r="B59" s="54"/>
      <c r="C59" s="54"/>
      <c r="D59" s="54"/>
      <c r="E59" s="54"/>
      <c r="F59" s="54"/>
      <c r="G59" s="54"/>
      <c r="H59" s="54"/>
      <c r="I59" s="54"/>
      <c r="J59" s="54"/>
      <c r="K59" s="54"/>
      <c r="L59" s="40"/>
    </row>
    <row r="60" spans="1:12" s="119" customFormat="1" ht="15">
      <c r="A60" s="40"/>
      <c r="B60" s="55" t="s">
        <v>98</v>
      </c>
      <c r="C60" s="141"/>
      <c r="D60" s="40"/>
      <c r="E60" s="53"/>
      <c r="F60" s="40"/>
      <c r="G60" s="201"/>
      <c r="H60" s="201"/>
      <c r="I60" s="40"/>
      <c r="J60" s="40"/>
      <c r="K60" s="40"/>
      <c r="L60" s="40"/>
    </row>
    <row r="61" spans="1:12" s="119" customFormat="1" ht="15">
      <c r="A61" s="40"/>
      <c r="B61" s="55" t="s">
        <v>71</v>
      </c>
      <c r="C61" s="37"/>
      <c r="D61" s="40"/>
      <c r="E61" s="53"/>
      <c r="F61" s="40"/>
      <c r="G61" s="40"/>
      <c r="H61" s="40"/>
      <c r="I61" s="40"/>
      <c r="J61" s="40"/>
      <c r="K61" s="40"/>
      <c r="L61" s="40"/>
    </row>
    <row r="62" spans="1:12" s="119" customFormat="1" ht="14.25">
      <c r="A62" s="38"/>
      <c r="B62" s="38"/>
      <c r="C62" s="50" t="s">
        <v>86</v>
      </c>
      <c r="D62" s="53"/>
      <c r="E62" s="53"/>
      <c r="F62" s="40"/>
      <c r="G62" s="40"/>
      <c r="H62" s="40"/>
      <c r="I62" s="40"/>
      <c r="J62" s="40"/>
      <c r="K62" s="40"/>
      <c r="L62" s="40"/>
    </row>
    <row r="63" spans="1:12" s="119" customFormat="1" ht="15" thickBot="1">
      <c r="A63" s="38"/>
      <c r="B63" s="38"/>
      <c r="C63" s="56" t="s">
        <v>72</v>
      </c>
      <c r="D63" s="57" t="s">
        <v>73</v>
      </c>
      <c r="E63" s="53"/>
      <c r="F63" s="54"/>
      <c r="G63" s="40"/>
      <c r="H63" s="40"/>
      <c r="I63" s="40"/>
      <c r="J63" s="40"/>
      <c r="K63" s="40"/>
      <c r="L63" s="40"/>
    </row>
    <row r="64" spans="1:12" s="119" customFormat="1" ht="14.25">
      <c r="A64" s="37" t="s">
        <v>70</v>
      </c>
      <c r="B64" s="47" t="s">
        <v>74</v>
      </c>
      <c r="C64" s="122"/>
      <c r="D64" s="58" t="e">
        <f>+C64/ATC*100</f>
        <v>#DIV/0!</v>
      </c>
      <c r="E64" s="53"/>
      <c r="F64" s="54"/>
      <c r="G64" s="40"/>
      <c r="H64" s="40"/>
      <c r="I64" s="40"/>
      <c r="J64" s="40"/>
      <c r="K64" s="40"/>
      <c r="L64" s="40"/>
    </row>
    <row r="65" spans="1:12" s="119" customFormat="1" ht="14.25">
      <c r="A65" s="37"/>
      <c r="B65" s="47" t="s">
        <v>75</v>
      </c>
      <c r="C65" s="122"/>
      <c r="D65" s="58" t="e">
        <f aca="true" t="shared" si="0" ref="D65:D87">+C65/ATC*100</f>
        <v>#DIV/0!</v>
      </c>
      <c r="E65" s="53"/>
      <c r="F65" s="40"/>
      <c r="G65" s="40"/>
      <c r="H65" s="40"/>
      <c r="I65" s="40"/>
      <c r="J65" s="40"/>
      <c r="K65" s="40"/>
      <c r="L65" s="40"/>
    </row>
    <row r="66" spans="1:12" s="119" customFormat="1" ht="14.25">
      <c r="A66" s="38"/>
      <c r="B66" s="47" t="s">
        <v>76</v>
      </c>
      <c r="C66" s="122"/>
      <c r="D66" s="58" t="e">
        <f t="shared" si="0"/>
        <v>#DIV/0!</v>
      </c>
      <c r="E66" s="53"/>
      <c r="F66" s="40"/>
      <c r="G66" s="40"/>
      <c r="H66" s="40"/>
      <c r="I66" s="40"/>
      <c r="J66" s="40"/>
      <c r="K66" s="40"/>
      <c r="L66" s="40"/>
    </row>
    <row r="67" spans="1:12" s="119" customFormat="1" ht="14.25">
      <c r="A67" s="38"/>
      <c r="B67" s="47" t="s">
        <v>77</v>
      </c>
      <c r="C67" s="122"/>
      <c r="D67" s="58" t="e">
        <f t="shared" si="0"/>
        <v>#DIV/0!</v>
      </c>
      <c r="E67" s="53"/>
      <c r="F67" s="40"/>
      <c r="G67" s="40"/>
      <c r="H67" s="40"/>
      <c r="I67" s="40"/>
      <c r="J67" s="40"/>
      <c r="K67" s="40"/>
      <c r="L67" s="40"/>
    </row>
    <row r="68" spans="1:12" s="119" customFormat="1" ht="14.25">
      <c r="A68" s="38"/>
      <c r="B68" s="47" t="s">
        <v>78</v>
      </c>
      <c r="C68" s="122"/>
      <c r="D68" s="58" t="e">
        <f t="shared" si="0"/>
        <v>#DIV/0!</v>
      </c>
      <c r="E68" s="53"/>
      <c r="F68" s="40"/>
      <c r="G68" s="40"/>
      <c r="H68" s="40"/>
      <c r="I68" s="40"/>
      <c r="J68" s="40"/>
      <c r="K68" s="40"/>
      <c r="L68" s="40"/>
    </row>
    <row r="69" spans="1:12" s="119" customFormat="1" ht="14.25">
      <c r="A69" s="38"/>
      <c r="B69" s="47" t="s">
        <v>79</v>
      </c>
      <c r="C69" s="122"/>
      <c r="D69" s="58" t="e">
        <f t="shared" si="0"/>
        <v>#DIV/0!</v>
      </c>
      <c r="E69" s="53"/>
      <c r="F69" s="40"/>
      <c r="G69" s="40"/>
      <c r="H69" s="40"/>
      <c r="I69" s="40"/>
      <c r="J69" s="40"/>
      <c r="K69" s="40"/>
      <c r="L69" s="40"/>
    </row>
    <row r="70" spans="1:12" s="119" customFormat="1" ht="14.25">
      <c r="A70" s="38"/>
      <c r="B70" s="47" t="s">
        <v>80</v>
      </c>
      <c r="C70" s="122"/>
      <c r="D70" s="58" t="e">
        <f t="shared" si="0"/>
        <v>#DIV/0!</v>
      </c>
      <c r="E70" s="53"/>
      <c r="F70" s="40"/>
      <c r="G70" s="40"/>
      <c r="H70" s="40"/>
      <c r="I70" s="40"/>
      <c r="J70" s="40"/>
      <c r="K70" s="40"/>
      <c r="L70" s="40"/>
    </row>
    <row r="71" spans="1:12" s="119" customFormat="1" ht="14.25">
      <c r="A71" s="38"/>
      <c r="B71" s="47" t="s">
        <v>81</v>
      </c>
      <c r="C71" s="122"/>
      <c r="D71" s="58" t="e">
        <f t="shared" si="0"/>
        <v>#DIV/0!</v>
      </c>
      <c r="E71" s="53"/>
      <c r="F71" s="40"/>
      <c r="G71" s="40"/>
      <c r="H71" s="40"/>
      <c r="I71" s="40"/>
      <c r="J71" s="40"/>
      <c r="K71" s="40"/>
      <c r="L71" s="40"/>
    </row>
    <row r="72" spans="1:12" s="119" customFormat="1" ht="14.25">
      <c r="A72" s="38"/>
      <c r="B72" s="47" t="s">
        <v>82</v>
      </c>
      <c r="C72" s="122"/>
      <c r="D72" s="58" t="e">
        <f t="shared" si="0"/>
        <v>#DIV/0!</v>
      </c>
      <c r="E72" s="53"/>
      <c r="F72" s="40"/>
      <c r="G72" s="40"/>
      <c r="H72" s="40"/>
      <c r="I72" s="40"/>
      <c r="J72" s="40"/>
      <c r="K72" s="40"/>
      <c r="L72" s="40"/>
    </row>
    <row r="73" spans="1:12" s="119" customFormat="1" ht="14.25">
      <c r="A73" s="38"/>
      <c r="B73" s="47" t="s">
        <v>83</v>
      </c>
      <c r="C73" s="122"/>
      <c r="D73" s="58" t="e">
        <f t="shared" si="0"/>
        <v>#DIV/0!</v>
      </c>
      <c r="E73" s="53"/>
      <c r="F73" s="40"/>
      <c r="G73" s="40"/>
      <c r="H73" s="40"/>
      <c r="I73" s="40"/>
      <c r="J73" s="40"/>
      <c r="K73" s="40"/>
      <c r="L73" s="40"/>
    </row>
    <row r="74" spans="1:12" s="119" customFormat="1" ht="14.25">
      <c r="A74" s="38"/>
      <c r="B74" s="47" t="s">
        <v>84</v>
      </c>
      <c r="C74" s="122"/>
      <c r="D74" s="58" t="e">
        <f t="shared" si="0"/>
        <v>#DIV/0!</v>
      </c>
      <c r="E74" s="53"/>
      <c r="F74" s="40"/>
      <c r="G74" s="40"/>
      <c r="H74" s="40"/>
      <c r="I74" s="40"/>
      <c r="J74" s="40"/>
      <c r="K74" s="40"/>
      <c r="L74" s="40"/>
    </row>
    <row r="75" spans="1:12" s="119" customFormat="1" ht="14.25">
      <c r="A75" s="38"/>
      <c r="B75" s="59" t="s">
        <v>85</v>
      </c>
      <c r="C75" s="123"/>
      <c r="D75" s="60" t="e">
        <f t="shared" si="0"/>
        <v>#DIV/0!</v>
      </c>
      <c r="E75" s="53"/>
      <c r="F75" s="40"/>
      <c r="G75" s="40"/>
      <c r="H75" s="40"/>
      <c r="I75" s="40"/>
      <c r="J75" s="40"/>
      <c r="K75" s="40"/>
      <c r="L75" s="40"/>
    </row>
    <row r="76" spans="1:12" s="119" customFormat="1" ht="14.25">
      <c r="A76" s="37" t="s">
        <v>87</v>
      </c>
      <c r="B76" s="47" t="s">
        <v>74</v>
      </c>
      <c r="C76" s="124"/>
      <c r="D76" s="58" t="e">
        <f t="shared" si="0"/>
        <v>#DIV/0!</v>
      </c>
      <c r="E76" s="53"/>
      <c r="F76" s="40"/>
      <c r="G76" s="40"/>
      <c r="H76" s="40"/>
      <c r="I76" s="40"/>
      <c r="J76" s="40"/>
      <c r="K76" s="40"/>
      <c r="L76" s="40"/>
    </row>
    <row r="77" spans="1:12" s="119" customFormat="1" ht="14.25">
      <c r="A77" s="38"/>
      <c r="B77" s="47" t="s">
        <v>75</v>
      </c>
      <c r="C77" s="124"/>
      <c r="D77" s="58" t="e">
        <f t="shared" si="0"/>
        <v>#DIV/0!</v>
      </c>
      <c r="E77" s="53"/>
      <c r="F77" s="40"/>
      <c r="G77" s="40"/>
      <c r="H77" s="40"/>
      <c r="I77" s="40"/>
      <c r="J77" s="40"/>
      <c r="K77" s="40"/>
      <c r="L77" s="40"/>
    </row>
    <row r="78" spans="1:12" s="119" customFormat="1" ht="14.25">
      <c r="A78" s="38"/>
      <c r="B78" s="47" t="s">
        <v>76</v>
      </c>
      <c r="C78" s="124"/>
      <c r="D78" s="58" t="e">
        <f t="shared" si="0"/>
        <v>#DIV/0!</v>
      </c>
      <c r="E78" s="53"/>
      <c r="F78" s="40"/>
      <c r="G78" s="40"/>
      <c r="H78" s="40"/>
      <c r="I78" s="40"/>
      <c r="J78" s="40"/>
      <c r="K78" s="40"/>
      <c r="L78" s="40"/>
    </row>
    <row r="79" spans="1:12" s="119" customFormat="1" ht="14.25">
      <c r="A79" s="38"/>
      <c r="B79" s="47" t="s">
        <v>77</v>
      </c>
      <c r="C79" s="124"/>
      <c r="D79" s="58" t="e">
        <f t="shared" si="0"/>
        <v>#DIV/0!</v>
      </c>
      <c r="E79" s="53"/>
      <c r="F79" s="40"/>
      <c r="G79" s="40"/>
      <c r="H79" s="40"/>
      <c r="I79" s="40"/>
      <c r="J79" s="40"/>
      <c r="K79" s="40"/>
      <c r="L79" s="40"/>
    </row>
    <row r="80" spans="1:12" s="119" customFormat="1" ht="14.25">
      <c r="A80" s="38"/>
      <c r="B80" s="47" t="s">
        <v>78</v>
      </c>
      <c r="C80" s="124"/>
      <c r="D80" s="58" t="e">
        <f t="shared" si="0"/>
        <v>#DIV/0!</v>
      </c>
      <c r="E80" s="53"/>
      <c r="F80" s="40"/>
      <c r="G80" s="40"/>
      <c r="H80" s="40"/>
      <c r="I80" s="40"/>
      <c r="J80" s="40"/>
      <c r="K80" s="40"/>
      <c r="L80" s="40"/>
    </row>
    <row r="81" spans="1:12" s="119" customFormat="1" ht="14.25">
      <c r="A81" s="38"/>
      <c r="B81" s="47" t="s">
        <v>79</v>
      </c>
      <c r="C81" s="124"/>
      <c r="D81" s="58" t="e">
        <f t="shared" si="0"/>
        <v>#DIV/0!</v>
      </c>
      <c r="E81" s="53"/>
      <c r="F81" s="40"/>
      <c r="G81" s="40"/>
      <c r="H81" s="40"/>
      <c r="I81" s="40"/>
      <c r="J81" s="40"/>
      <c r="K81" s="40"/>
      <c r="L81" s="40"/>
    </row>
    <row r="82" spans="1:12" s="119" customFormat="1" ht="14.25">
      <c r="A82" s="38"/>
      <c r="B82" s="47" t="s">
        <v>80</v>
      </c>
      <c r="C82" s="124"/>
      <c r="D82" s="58" t="e">
        <f t="shared" si="0"/>
        <v>#DIV/0!</v>
      </c>
      <c r="E82" s="53"/>
      <c r="F82" s="40"/>
      <c r="G82" s="40"/>
      <c r="H82" s="40"/>
      <c r="I82" s="40"/>
      <c r="J82" s="40"/>
      <c r="K82" s="40"/>
      <c r="L82" s="40"/>
    </row>
    <row r="83" spans="1:12" s="119" customFormat="1" ht="14.25">
      <c r="A83" s="38"/>
      <c r="B83" s="47" t="s">
        <v>81</v>
      </c>
      <c r="C83" s="124"/>
      <c r="D83" s="58" t="e">
        <f t="shared" si="0"/>
        <v>#DIV/0!</v>
      </c>
      <c r="E83" s="53"/>
      <c r="F83" s="40"/>
      <c r="G83" s="40"/>
      <c r="H83" s="40"/>
      <c r="I83" s="40"/>
      <c r="J83" s="40"/>
      <c r="K83" s="40"/>
      <c r="L83" s="40"/>
    </row>
    <row r="84" spans="1:12" s="119" customFormat="1" ht="14.25">
      <c r="A84" s="38"/>
      <c r="B84" s="47" t="s">
        <v>82</v>
      </c>
      <c r="C84" s="124"/>
      <c r="D84" s="58" t="e">
        <f t="shared" si="0"/>
        <v>#DIV/0!</v>
      </c>
      <c r="E84" s="53"/>
      <c r="F84" s="40"/>
      <c r="G84" s="40"/>
      <c r="H84" s="40"/>
      <c r="I84" s="40"/>
      <c r="J84" s="40"/>
      <c r="K84" s="40"/>
      <c r="L84" s="40"/>
    </row>
    <row r="85" spans="1:12" s="119" customFormat="1" ht="14.25">
      <c r="A85" s="38"/>
      <c r="B85" s="47" t="s">
        <v>83</v>
      </c>
      <c r="C85" s="124"/>
      <c r="D85" s="58" t="e">
        <f t="shared" si="0"/>
        <v>#DIV/0!</v>
      </c>
      <c r="E85" s="53"/>
      <c r="F85" s="40"/>
      <c r="G85" s="40"/>
      <c r="H85" s="40"/>
      <c r="I85" s="40"/>
      <c r="J85" s="40"/>
      <c r="K85" s="40"/>
      <c r="L85" s="40"/>
    </row>
    <row r="86" spans="1:12" s="119" customFormat="1" ht="14.25">
      <c r="A86" s="38"/>
      <c r="B86" s="47" t="s">
        <v>84</v>
      </c>
      <c r="C86" s="124"/>
      <c r="D86" s="58" t="e">
        <f t="shared" si="0"/>
        <v>#DIV/0!</v>
      </c>
      <c r="E86" s="53"/>
      <c r="F86" s="40"/>
      <c r="G86" s="40"/>
      <c r="H86" s="40"/>
      <c r="I86" s="40"/>
      <c r="J86" s="40"/>
      <c r="K86" s="40"/>
      <c r="L86" s="40"/>
    </row>
    <row r="87" spans="1:12" s="119" customFormat="1" ht="15" thickBot="1">
      <c r="A87" s="38"/>
      <c r="B87" s="61" t="s">
        <v>85</v>
      </c>
      <c r="C87" s="124"/>
      <c r="D87" s="62" t="e">
        <f t="shared" si="0"/>
        <v>#DIV/0!</v>
      </c>
      <c r="E87" s="53"/>
      <c r="F87" s="40"/>
      <c r="G87" s="201"/>
      <c r="H87" s="201"/>
      <c r="I87" s="40"/>
      <c r="J87" s="40"/>
      <c r="K87" s="40"/>
      <c r="L87" s="40"/>
    </row>
    <row r="88" spans="1:12" s="119" customFormat="1" ht="14.25">
      <c r="A88" s="38"/>
      <c r="B88" s="37" t="s">
        <v>88</v>
      </c>
      <c r="C88" s="143">
        <f>+SUM(VOL1:VOL24)</f>
        <v>0</v>
      </c>
      <c r="D88" s="63" t="e">
        <f>+SUM(ATC1:ATC24)</f>
        <v>#DIV/0!</v>
      </c>
      <c r="E88" s="53"/>
      <c r="F88" s="40"/>
      <c r="G88" s="40"/>
      <c r="H88" s="40"/>
      <c r="I88" s="40"/>
      <c r="J88" s="40"/>
      <c r="K88" s="40"/>
      <c r="L88" s="40"/>
    </row>
    <row r="89" spans="1:12" s="119" customFormat="1" ht="14.25">
      <c r="A89" s="40"/>
      <c r="B89" s="38"/>
      <c r="C89" s="38"/>
      <c r="D89" s="40"/>
      <c r="E89" s="40"/>
      <c r="F89" s="40"/>
      <c r="G89" s="40"/>
      <c r="H89" s="40"/>
      <c r="I89" s="40"/>
      <c r="J89" s="40"/>
      <c r="K89" s="40"/>
      <c r="L89" s="40"/>
    </row>
    <row r="90" spans="1:12" s="119" customFormat="1" ht="14.25">
      <c r="A90" s="40"/>
      <c r="B90" s="38"/>
      <c r="C90" s="47" t="s">
        <v>97</v>
      </c>
      <c r="D90" s="142" t="e">
        <f>+MAX(D64:D87)/100</f>
        <v>#DIV/0!</v>
      </c>
      <c r="E90" s="40"/>
      <c r="F90" s="40"/>
      <c r="G90" s="40"/>
      <c r="H90" s="40"/>
      <c r="I90" s="40"/>
      <c r="J90" s="40"/>
      <c r="K90" s="40"/>
      <c r="L90" s="40"/>
    </row>
    <row r="91" spans="1:12" s="119" customFormat="1" ht="14.25">
      <c r="A91" s="40"/>
      <c r="B91" s="38"/>
      <c r="C91" s="37"/>
      <c r="D91" s="40"/>
      <c r="E91" s="40"/>
      <c r="F91" s="40"/>
      <c r="G91" s="40"/>
      <c r="H91" s="40"/>
      <c r="I91" s="40"/>
      <c r="J91" s="40"/>
      <c r="K91" s="40"/>
      <c r="L91" s="40"/>
    </row>
    <row r="92" spans="1:12" s="119" customFormat="1" ht="14.25">
      <c r="A92" s="40"/>
      <c r="B92" s="38"/>
      <c r="C92" s="37"/>
      <c r="D92" s="40"/>
      <c r="E92" s="40"/>
      <c r="F92" s="40"/>
      <c r="G92" s="40"/>
      <c r="H92" s="40"/>
      <c r="I92" s="40"/>
      <c r="J92" s="40"/>
      <c r="K92" s="40"/>
      <c r="L92" s="40"/>
    </row>
    <row r="93" spans="1:12" s="119" customFormat="1" ht="14.25">
      <c r="A93" s="40"/>
      <c r="B93" s="51" t="s">
        <v>116</v>
      </c>
      <c r="C93" s="37"/>
      <c r="D93" s="40"/>
      <c r="E93" s="40"/>
      <c r="F93" s="40"/>
      <c r="G93" s="40"/>
      <c r="H93" s="40"/>
      <c r="I93" s="40"/>
      <c r="J93" s="40"/>
      <c r="K93" s="40"/>
      <c r="L93" s="40"/>
    </row>
    <row r="94" spans="1:12" s="119" customFormat="1" ht="14.25">
      <c r="A94" s="53"/>
      <c r="B94" s="40"/>
      <c r="C94" s="53"/>
      <c r="D94" s="52" t="s">
        <v>90</v>
      </c>
      <c r="E94" s="54" t="s">
        <v>92</v>
      </c>
      <c r="F94" s="40"/>
      <c r="G94" s="40"/>
      <c r="H94" s="40"/>
      <c r="I94" s="40"/>
      <c r="J94" s="40"/>
      <c r="K94" s="40"/>
      <c r="L94" s="40"/>
    </row>
    <row r="95" spans="1:12" s="119" customFormat="1" ht="14.25">
      <c r="A95" s="40"/>
      <c r="B95" s="40"/>
      <c r="C95" s="53" t="s">
        <v>89</v>
      </c>
      <c r="D95" s="52" t="s">
        <v>91</v>
      </c>
      <c r="E95" s="54" t="s">
        <v>91</v>
      </c>
      <c r="F95" s="40"/>
      <c r="G95" s="40"/>
      <c r="H95" s="40"/>
      <c r="I95" s="40"/>
      <c r="J95" s="40"/>
      <c r="K95" s="40"/>
      <c r="L95" s="40"/>
    </row>
    <row r="96" spans="1:12" s="119" customFormat="1" ht="14.25">
      <c r="A96" s="64"/>
      <c r="B96" s="65">
        <v>12</v>
      </c>
      <c r="C96" s="66" t="e">
        <f>+ATC24</f>
        <v>#DIV/0!</v>
      </c>
      <c r="D96" s="67" t="e">
        <f>+ORP</f>
        <v>#N/A</v>
      </c>
      <c r="E96" s="67" t="e">
        <f>+SP</f>
        <v>#N/A</v>
      </c>
      <c r="F96" s="40"/>
      <c r="G96" s="40"/>
      <c r="H96" s="40"/>
      <c r="I96" s="40"/>
      <c r="J96" s="40"/>
      <c r="K96" s="40"/>
      <c r="L96" s="40"/>
    </row>
    <row r="97" spans="1:12" s="119" customFormat="1" ht="14.25">
      <c r="A97" s="65"/>
      <c r="B97" s="40"/>
      <c r="C97" s="66" t="e">
        <f>+ATC1</f>
        <v>#DIV/0!</v>
      </c>
      <c r="D97" s="67" t="e">
        <f aca="true" t="shared" si="1" ref="D97:D120">+ORP</f>
        <v>#N/A</v>
      </c>
      <c r="E97" s="67" t="e">
        <f aca="true" t="shared" si="2" ref="E97:E120">+SP</f>
        <v>#N/A</v>
      </c>
      <c r="F97" s="40"/>
      <c r="G97" s="40"/>
      <c r="H97" s="40"/>
      <c r="I97" s="40"/>
      <c r="J97" s="40"/>
      <c r="K97" s="40"/>
      <c r="L97" s="40"/>
    </row>
    <row r="98" spans="1:12" s="119" customFormat="1" ht="14.25">
      <c r="A98" s="65"/>
      <c r="B98" s="40">
        <v>2</v>
      </c>
      <c r="C98" s="66" t="e">
        <f>+ATC2</f>
        <v>#DIV/0!</v>
      </c>
      <c r="D98" s="67" t="e">
        <f t="shared" si="1"/>
        <v>#N/A</v>
      </c>
      <c r="E98" s="67" t="e">
        <f t="shared" si="2"/>
        <v>#N/A</v>
      </c>
      <c r="F98" s="40"/>
      <c r="G98" s="40"/>
      <c r="H98" s="40"/>
      <c r="I98" s="40"/>
      <c r="J98" s="40"/>
      <c r="K98" s="40"/>
      <c r="L98" s="40"/>
    </row>
    <row r="99" spans="1:12" s="119" customFormat="1" ht="14.25">
      <c r="A99" s="65"/>
      <c r="B99" s="40"/>
      <c r="C99" s="66" t="e">
        <f>+ATC3</f>
        <v>#DIV/0!</v>
      </c>
      <c r="D99" s="67" t="e">
        <f t="shared" si="1"/>
        <v>#N/A</v>
      </c>
      <c r="E99" s="67" t="e">
        <f t="shared" si="2"/>
        <v>#N/A</v>
      </c>
      <c r="F99" s="40"/>
      <c r="G99" s="40"/>
      <c r="H99" s="40"/>
      <c r="I99" s="40"/>
      <c r="J99" s="40"/>
      <c r="K99" s="40"/>
      <c r="L99" s="40"/>
    </row>
    <row r="100" spans="1:12" s="119" customFormat="1" ht="14.25">
      <c r="A100" s="65"/>
      <c r="B100" s="40">
        <v>4</v>
      </c>
      <c r="C100" s="66" t="e">
        <f>+ATC4</f>
        <v>#DIV/0!</v>
      </c>
      <c r="D100" s="67" t="e">
        <f t="shared" si="1"/>
        <v>#N/A</v>
      </c>
      <c r="E100" s="67" t="e">
        <f t="shared" si="2"/>
        <v>#N/A</v>
      </c>
      <c r="F100" s="40"/>
      <c r="G100" s="40"/>
      <c r="H100" s="40"/>
      <c r="I100" s="40"/>
      <c r="J100" s="40"/>
      <c r="K100" s="40"/>
      <c r="L100" s="40"/>
    </row>
    <row r="101" spans="1:12" s="119" customFormat="1" ht="14.25">
      <c r="A101" s="65"/>
      <c r="B101" s="40"/>
      <c r="C101" s="66" t="e">
        <f>+ATC5</f>
        <v>#DIV/0!</v>
      </c>
      <c r="D101" s="67" t="e">
        <f t="shared" si="1"/>
        <v>#N/A</v>
      </c>
      <c r="E101" s="67" t="e">
        <f t="shared" si="2"/>
        <v>#N/A</v>
      </c>
      <c r="F101" s="40"/>
      <c r="G101" s="40"/>
      <c r="H101" s="40"/>
      <c r="I101" s="40"/>
      <c r="J101" s="40"/>
      <c r="K101" s="40"/>
      <c r="L101" s="40"/>
    </row>
    <row r="102" spans="1:12" s="119" customFormat="1" ht="14.25">
      <c r="A102" s="65"/>
      <c r="B102" s="68" t="s">
        <v>93</v>
      </c>
      <c r="C102" s="66" t="e">
        <f>+ATC6</f>
        <v>#DIV/0!</v>
      </c>
      <c r="D102" s="67" t="e">
        <f t="shared" si="1"/>
        <v>#N/A</v>
      </c>
      <c r="E102" s="67" t="e">
        <f t="shared" si="2"/>
        <v>#N/A</v>
      </c>
      <c r="F102" s="40"/>
      <c r="G102" s="40"/>
      <c r="H102" s="40"/>
      <c r="I102" s="40"/>
      <c r="J102" s="40"/>
      <c r="K102" s="40"/>
      <c r="L102" s="40"/>
    </row>
    <row r="103" spans="1:12" s="119" customFormat="1" ht="14.25">
      <c r="A103" s="65"/>
      <c r="B103" s="40"/>
      <c r="C103" s="66" t="e">
        <f>+ATC7</f>
        <v>#DIV/0!</v>
      </c>
      <c r="D103" s="67" t="e">
        <f t="shared" si="1"/>
        <v>#N/A</v>
      </c>
      <c r="E103" s="67" t="e">
        <f t="shared" si="2"/>
        <v>#N/A</v>
      </c>
      <c r="F103" s="40"/>
      <c r="G103" s="40"/>
      <c r="H103" s="40"/>
      <c r="I103" s="40"/>
      <c r="J103" s="40"/>
      <c r="K103" s="40"/>
      <c r="L103" s="40"/>
    </row>
    <row r="104" spans="1:12" s="119" customFormat="1" ht="14.25">
      <c r="A104" s="65"/>
      <c r="B104" s="40">
        <v>8</v>
      </c>
      <c r="C104" s="66" t="e">
        <f>+ATC8</f>
        <v>#DIV/0!</v>
      </c>
      <c r="D104" s="67" t="e">
        <f t="shared" si="1"/>
        <v>#N/A</v>
      </c>
      <c r="E104" s="67" t="e">
        <f t="shared" si="2"/>
        <v>#N/A</v>
      </c>
      <c r="F104" s="40"/>
      <c r="G104" s="40"/>
      <c r="H104" s="40"/>
      <c r="I104" s="40"/>
      <c r="J104" s="40"/>
      <c r="K104" s="40"/>
      <c r="L104" s="40"/>
    </row>
    <row r="105" spans="1:12" s="119" customFormat="1" ht="14.25">
      <c r="A105" s="65"/>
      <c r="B105" s="40"/>
      <c r="C105" s="66" t="e">
        <f>+ATC9</f>
        <v>#DIV/0!</v>
      </c>
      <c r="D105" s="67" t="e">
        <f t="shared" si="1"/>
        <v>#N/A</v>
      </c>
      <c r="E105" s="67" t="e">
        <f t="shared" si="2"/>
        <v>#N/A</v>
      </c>
      <c r="F105" s="40"/>
      <c r="G105" s="40"/>
      <c r="H105" s="40"/>
      <c r="I105" s="40"/>
      <c r="J105" s="40"/>
      <c r="K105" s="40"/>
      <c r="L105" s="40"/>
    </row>
    <row r="106" spans="1:12" s="119" customFormat="1" ht="14.25">
      <c r="A106" s="65"/>
      <c r="B106" s="40">
        <v>10</v>
      </c>
      <c r="C106" s="66" t="e">
        <f>+ATC10</f>
        <v>#DIV/0!</v>
      </c>
      <c r="D106" s="67" t="e">
        <f t="shared" si="1"/>
        <v>#N/A</v>
      </c>
      <c r="E106" s="67" t="e">
        <f t="shared" si="2"/>
        <v>#N/A</v>
      </c>
      <c r="F106" s="40"/>
      <c r="G106" s="40"/>
      <c r="H106" s="40"/>
      <c r="I106" s="40"/>
      <c r="J106" s="40"/>
      <c r="K106" s="40"/>
      <c r="L106" s="40"/>
    </row>
    <row r="107" spans="1:12" s="119" customFormat="1" ht="14.25">
      <c r="A107" s="65"/>
      <c r="B107" s="40"/>
      <c r="C107" s="66" t="e">
        <f>+ATC11</f>
        <v>#DIV/0!</v>
      </c>
      <c r="D107" s="67" t="e">
        <f t="shared" si="1"/>
        <v>#N/A</v>
      </c>
      <c r="E107" s="67" t="e">
        <f t="shared" si="2"/>
        <v>#N/A</v>
      </c>
      <c r="F107" s="40"/>
      <c r="G107" s="40"/>
      <c r="H107" s="40"/>
      <c r="I107" s="40"/>
      <c r="J107" s="40"/>
      <c r="K107" s="40"/>
      <c r="L107" s="40"/>
    </row>
    <row r="108" spans="1:12" s="119" customFormat="1" ht="14.25">
      <c r="A108" s="64"/>
      <c r="B108" s="65">
        <v>12</v>
      </c>
      <c r="C108" s="66" t="e">
        <f>+ATC12</f>
        <v>#DIV/0!</v>
      </c>
      <c r="D108" s="67" t="e">
        <f t="shared" si="1"/>
        <v>#N/A</v>
      </c>
      <c r="E108" s="67" t="e">
        <f t="shared" si="2"/>
        <v>#N/A</v>
      </c>
      <c r="F108" s="40"/>
      <c r="G108" s="40"/>
      <c r="H108" s="40"/>
      <c r="I108" s="40"/>
      <c r="J108" s="40"/>
      <c r="K108" s="40"/>
      <c r="L108" s="40"/>
    </row>
    <row r="109" spans="1:12" s="119" customFormat="1" ht="14.25">
      <c r="A109" s="65"/>
      <c r="B109" s="40"/>
      <c r="C109" s="66" t="e">
        <f>+ATC13</f>
        <v>#DIV/0!</v>
      </c>
      <c r="D109" s="67" t="e">
        <f t="shared" si="1"/>
        <v>#N/A</v>
      </c>
      <c r="E109" s="67" t="e">
        <f t="shared" si="2"/>
        <v>#N/A</v>
      </c>
      <c r="F109" s="40"/>
      <c r="G109" s="40"/>
      <c r="H109" s="40"/>
      <c r="I109" s="40"/>
      <c r="J109" s="40"/>
      <c r="K109" s="40"/>
      <c r="L109" s="40"/>
    </row>
    <row r="110" spans="1:12" s="119" customFormat="1" ht="14.25">
      <c r="A110" s="65"/>
      <c r="B110" s="40">
        <v>2</v>
      </c>
      <c r="C110" s="66" t="e">
        <f>+ATC14</f>
        <v>#DIV/0!</v>
      </c>
      <c r="D110" s="67" t="e">
        <f t="shared" si="1"/>
        <v>#N/A</v>
      </c>
      <c r="E110" s="67" t="e">
        <f t="shared" si="2"/>
        <v>#N/A</v>
      </c>
      <c r="F110" s="40"/>
      <c r="G110" s="40"/>
      <c r="H110" s="40"/>
      <c r="I110" s="40"/>
      <c r="J110" s="40"/>
      <c r="K110" s="40"/>
      <c r="L110" s="40"/>
    </row>
    <row r="111" spans="1:12" s="119" customFormat="1" ht="14.25">
      <c r="A111" s="65"/>
      <c r="B111" s="40"/>
      <c r="C111" s="66" t="e">
        <f>+ATC15</f>
        <v>#DIV/0!</v>
      </c>
      <c r="D111" s="67" t="e">
        <f t="shared" si="1"/>
        <v>#N/A</v>
      </c>
      <c r="E111" s="67" t="e">
        <f t="shared" si="2"/>
        <v>#N/A</v>
      </c>
      <c r="F111" s="40"/>
      <c r="G111" s="40"/>
      <c r="H111" s="40"/>
      <c r="I111" s="40"/>
      <c r="J111" s="40"/>
      <c r="K111" s="40"/>
      <c r="L111" s="40"/>
    </row>
    <row r="112" spans="1:12" s="119" customFormat="1" ht="14.25">
      <c r="A112" s="65"/>
      <c r="B112" s="40">
        <v>4</v>
      </c>
      <c r="C112" s="66" t="e">
        <f>+ATC16</f>
        <v>#DIV/0!</v>
      </c>
      <c r="D112" s="67" t="e">
        <f t="shared" si="1"/>
        <v>#N/A</v>
      </c>
      <c r="E112" s="67" t="e">
        <f t="shared" si="2"/>
        <v>#N/A</v>
      </c>
      <c r="F112" s="40"/>
      <c r="G112" s="40"/>
      <c r="H112" s="40"/>
      <c r="I112" s="40"/>
      <c r="J112" s="40"/>
      <c r="K112" s="40"/>
      <c r="L112" s="40"/>
    </row>
    <row r="113" spans="1:12" s="119" customFormat="1" ht="14.25">
      <c r="A113" s="65"/>
      <c r="B113" s="40"/>
      <c r="C113" s="66" t="e">
        <f>+ATC17</f>
        <v>#DIV/0!</v>
      </c>
      <c r="D113" s="67" t="e">
        <f t="shared" si="1"/>
        <v>#N/A</v>
      </c>
      <c r="E113" s="67" t="e">
        <f t="shared" si="2"/>
        <v>#N/A</v>
      </c>
      <c r="F113" s="40"/>
      <c r="G113" s="40"/>
      <c r="H113" s="40"/>
      <c r="I113" s="40"/>
      <c r="J113" s="40"/>
      <c r="K113" s="40"/>
      <c r="L113" s="40"/>
    </row>
    <row r="114" spans="1:12" s="119" customFormat="1" ht="14.25">
      <c r="A114" s="65"/>
      <c r="B114" s="68" t="s">
        <v>94</v>
      </c>
      <c r="C114" s="66" t="e">
        <f>+ATC18</f>
        <v>#DIV/0!</v>
      </c>
      <c r="D114" s="67" t="e">
        <f t="shared" si="1"/>
        <v>#N/A</v>
      </c>
      <c r="E114" s="67" t="e">
        <f t="shared" si="2"/>
        <v>#N/A</v>
      </c>
      <c r="F114" s="40"/>
      <c r="G114" s="40"/>
      <c r="H114" s="40"/>
      <c r="I114" s="40"/>
      <c r="J114" s="40"/>
      <c r="K114" s="40"/>
      <c r="L114" s="40"/>
    </row>
    <row r="115" spans="1:12" s="119" customFormat="1" ht="14.25">
      <c r="A115" s="65"/>
      <c r="B115" s="40"/>
      <c r="C115" s="66" t="e">
        <f>+ATC19</f>
        <v>#DIV/0!</v>
      </c>
      <c r="D115" s="67" t="e">
        <f t="shared" si="1"/>
        <v>#N/A</v>
      </c>
      <c r="E115" s="67" t="e">
        <f t="shared" si="2"/>
        <v>#N/A</v>
      </c>
      <c r="F115" s="40"/>
      <c r="G115" s="40"/>
      <c r="H115" s="40"/>
      <c r="I115" s="40"/>
      <c r="J115" s="40"/>
      <c r="K115" s="40"/>
      <c r="L115" s="40"/>
    </row>
    <row r="116" spans="1:12" s="119" customFormat="1" ht="14.25">
      <c r="A116" s="65"/>
      <c r="B116" s="40">
        <v>8</v>
      </c>
      <c r="C116" s="66" t="e">
        <f>+ATC20</f>
        <v>#DIV/0!</v>
      </c>
      <c r="D116" s="67" t="e">
        <f t="shared" si="1"/>
        <v>#N/A</v>
      </c>
      <c r="E116" s="67" t="e">
        <f t="shared" si="2"/>
        <v>#N/A</v>
      </c>
      <c r="F116" s="40"/>
      <c r="G116" s="40"/>
      <c r="H116" s="40"/>
      <c r="I116" s="40"/>
      <c r="J116" s="40"/>
      <c r="K116" s="40"/>
      <c r="L116" s="40"/>
    </row>
    <row r="117" spans="1:12" s="119" customFormat="1" ht="14.25">
      <c r="A117" s="65"/>
      <c r="B117" s="40"/>
      <c r="C117" s="66" t="e">
        <f>+ATC21</f>
        <v>#DIV/0!</v>
      </c>
      <c r="D117" s="67" t="e">
        <f t="shared" si="1"/>
        <v>#N/A</v>
      </c>
      <c r="E117" s="67" t="e">
        <f t="shared" si="2"/>
        <v>#N/A</v>
      </c>
      <c r="F117" s="40"/>
      <c r="G117" s="40"/>
      <c r="H117" s="40"/>
      <c r="I117" s="40"/>
      <c r="J117" s="40"/>
      <c r="K117" s="40"/>
      <c r="L117" s="40"/>
    </row>
    <row r="118" spans="1:12" s="119" customFormat="1" ht="14.25">
      <c r="A118" s="65"/>
      <c r="B118" s="40">
        <v>10</v>
      </c>
      <c r="C118" s="66" t="e">
        <f>+ATC22</f>
        <v>#DIV/0!</v>
      </c>
      <c r="D118" s="67" t="e">
        <f t="shared" si="1"/>
        <v>#N/A</v>
      </c>
      <c r="E118" s="67" t="e">
        <f t="shared" si="2"/>
        <v>#N/A</v>
      </c>
      <c r="F118" s="40"/>
      <c r="G118" s="40"/>
      <c r="H118" s="40"/>
      <c r="I118" s="40"/>
      <c r="J118" s="40"/>
      <c r="K118" s="40"/>
      <c r="L118" s="40"/>
    </row>
    <row r="119" spans="1:12" s="119" customFormat="1" ht="14.25">
      <c r="A119" s="65"/>
      <c r="B119" s="40"/>
      <c r="C119" s="66" t="e">
        <f>+ATC23</f>
        <v>#DIV/0!</v>
      </c>
      <c r="D119" s="67" t="e">
        <f t="shared" si="1"/>
        <v>#N/A</v>
      </c>
      <c r="E119" s="67" t="e">
        <f t="shared" si="2"/>
        <v>#N/A</v>
      </c>
      <c r="F119" s="40"/>
      <c r="G119" s="40"/>
      <c r="H119" s="40"/>
      <c r="I119" s="40"/>
      <c r="J119" s="40"/>
      <c r="K119" s="40"/>
      <c r="L119" s="40"/>
    </row>
    <row r="120" spans="1:12" s="119" customFormat="1" ht="14.25">
      <c r="A120" s="64"/>
      <c r="B120" s="65">
        <v>12</v>
      </c>
      <c r="C120" s="66" t="e">
        <f>+ATC24</f>
        <v>#DIV/0!</v>
      </c>
      <c r="D120" s="67" t="e">
        <f t="shared" si="1"/>
        <v>#N/A</v>
      </c>
      <c r="E120" s="67" t="e">
        <f t="shared" si="2"/>
        <v>#N/A</v>
      </c>
      <c r="F120" s="40"/>
      <c r="G120" s="201"/>
      <c r="H120" s="201"/>
      <c r="I120" s="40"/>
      <c r="J120" s="40"/>
      <c r="K120" s="40"/>
      <c r="L120" s="40"/>
    </row>
    <row r="121" spans="1:12" s="119" customFormat="1" ht="16.5" customHeight="1">
      <c r="A121" s="40"/>
      <c r="B121" s="38"/>
      <c r="C121" s="37"/>
      <c r="D121" s="40"/>
      <c r="E121" s="40"/>
      <c r="F121" s="40"/>
      <c r="G121" s="40"/>
      <c r="H121" s="40"/>
      <c r="I121" s="40"/>
      <c r="J121" s="40"/>
      <c r="K121" s="40"/>
      <c r="L121" s="40"/>
    </row>
    <row r="122" spans="1:12" s="119" customFormat="1" ht="14.25">
      <c r="A122" s="40"/>
      <c r="B122" s="38"/>
      <c r="C122" s="37"/>
      <c r="D122" s="40"/>
      <c r="E122" s="40"/>
      <c r="F122" s="40"/>
      <c r="G122" s="40"/>
      <c r="H122" s="40"/>
      <c r="I122" s="40"/>
      <c r="J122" s="40"/>
      <c r="K122" s="40"/>
      <c r="L122" s="40"/>
    </row>
    <row r="123" spans="1:12" s="119" customFormat="1" ht="14.25">
      <c r="A123" s="40"/>
      <c r="B123" s="38"/>
      <c r="C123" s="37"/>
      <c r="D123" s="40"/>
      <c r="E123" s="40"/>
      <c r="F123" s="40"/>
      <c r="G123" s="40"/>
      <c r="H123" s="40"/>
      <c r="I123" s="40"/>
      <c r="J123" s="40"/>
      <c r="K123" s="40"/>
      <c r="L123" s="40"/>
    </row>
    <row r="124" spans="1:12" s="119" customFormat="1" ht="15">
      <c r="A124" s="40"/>
      <c r="B124" s="69"/>
      <c r="C124" s="69"/>
      <c r="D124" s="165" t="s">
        <v>18</v>
      </c>
      <c r="E124" s="69"/>
      <c r="F124" s="70"/>
      <c r="G124" s="69"/>
      <c r="H124" s="40"/>
      <c r="I124" s="40"/>
      <c r="J124" s="40"/>
      <c r="K124" s="40"/>
      <c r="L124" s="40"/>
    </row>
    <row r="125" spans="1:12" s="119" customFormat="1" ht="14.25">
      <c r="A125" s="40"/>
      <c r="B125" s="70" t="s">
        <v>19</v>
      </c>
      <c r="C125" s="73">
        <v>12</v>
      </c>
      <c r="D125" s="74">
        <v>11</v>
      </c>
      <c r="E125" s="73">
        <v>10</v>
      </c>
      <c r="F125" s="74">
        <v>9</v>
      </c>
      <c r="G125" s="69"/>
      <c r="H125" s="40"/>
      <c r="I125" s="40"/>
      <c r="J125" s="40"/>
      <c r="K125" s="40"/>
      <c r="L125" s="40"/>
    </row>
    <row r="126" spans="1:12" s="119" customFormat="1" ht="14.25">
      <c r="A126" s="40"/>
      <c r="B126" s="79" t="s">
        <v>20</v>
      </c>
      <c r="C126" s="75"/>
      <c r="D126" s="76"/>
      <c r="E126" s="77"/>
      <c r="F126" s="78"/>
      <c r="G126" s="69"/>
      <c r="H126" s="40"/>
      <c r="I126" s="40"/>
      <c r="J126" s="40"/>
      <c r="K126" s="40"/>
      <c r="L126" s="40"/>
    </row>
    <row r="127" spans="1:12" s="119" customFormat="1" ht="14.25">
      <c r="A127" s="40"/>
      <c r="B127" s="80">
        <v>6</v>
      </c>
      <c r="C127" s="71">
        <v>1</v>
      </c>
      <c r="D127" s="72">
        <v>0.96</v>
      </c>
      <c r="E127" s="71">
        <v>0.9</v>
      </c>
      <c r="F127" s="72">
        <v>0.8</v>
      </c>
      <c r="G127" s="69"/>
      <c r="H127" s="40"/>
      <c r="I127" s="40"/>
      <c r="J127" s="40"/>
      <c r="K127" s="40"/>
      <c r="L127" s="40"/>
    </row>
    <row r="128" spans="1:12" s="119" customFormat="1" ht="14.25">
      <c r="A128" s="40"/>
      <c r="B128" s="80">
        <v>4</v>
      </c>
      <c r="C128" s="71">
        <v>0.98</v>
      </c>
      <c r="D128" s="72">
        <v>0.94</v>
      </c>
      <c r="E128" s="71">
        <v>0.87</v>
      </c>
      <c r="F128" s="72">
        <v>0.77</v>
      </c>
      <c r="G128" s="69"/>
      <c r="H128" s="40"/>
      <c r="I128" s="40"/>
      <c r="J128" s="40"/>
      <c r="K128" s="40"/>
      <c r="L128" s="40"/>
    </row>
    <row r="129" spans="1:12" s="119" customFormat="1" ht="14.25">
      <c r="A129" s="40"/>
      <c r="B129" s="80">
        <v>2</v>
      </c>
      <c r="C129" s="71">
        <v>0.94</v>
      </c>
      <c r="D129" s="72">
        <v>0.9</v>
      </c>
      <c r="E129" s="71">
        <v>0.83</v>
      </c>
      <c r="F129" s="72">
        <v>0.72</v>
      </c>
      <c r="G129" s="69"/>
      <c r="H129" s="40"/>
      <c r="I129" s="40"/>
      <c r="J129" s="40"/>
      <c r="K129" s="40"/>
      <c r="L129" s="40"/>
    </row>
    <row r="130" spans="1:12" s="119" customFormat="1" ht="14.25">
      <c r="A130" s="40"/>
      <c r="B130" s="80">
        <v>0</v>
      </c>
      <c r="C130" s="71">
        <v>0.86</v>
      </c>
      <c r="D130" s="72">
        <v>0.82</v>
      </c>
      <c r="E130" s="71">
        <v>0.75</v>
      </c>
      <c r="F130" s="72">
        <v>0.65</v>
      </c>
      <c r="G130" s="69"/>
      <c r="H130" s="40"/>
      <c r="I130" s="40"/>
      <c r="J130" s="40"/>
      <c r="K130" s="40"/>
      <c r="L130" s="40"/>
    </row>
    <row r="131" spans="1:12" s="119" customFormat="1" ht="14.25">
      <c r="A131" s="40"/>
      <c r="B131" s="69"/>
      <c r="C131" s="69"/>
      <c r="D131" s="69"/>
      <c r="E131" s="69"/>
      <c r="F131" s="69"/>
      <c r="G131" s="69"/>
      <c r="H131" s="40"/>
      <c r="I131" s="40"/>
      <c r="J131" s="40"/>
      <c r="K131" s="40"/>
      <c r="L131" s="40"/>
    </row>
    <row r="132" spans="1:12" s="119" customFormat="1" ht="14.25">
      <c r="A132" s="40"/>
      <c r="B132" s="38"/>
      <c r="C132" s="37"/>
      <c r="D132" s="40"/>
      <c r="E132" s="40"/>
      <c r="F132" s="40"/>
      <c r="G132" s="40"/>
      <c r="H132" s="40"/>
      <c r="I132" s="40"/>
      <c r="J132" s="40"/>
      <c r="K132" s="40"/>
      <c r="L132" s="40"/>
    </row>
    <row r="133" spans="1:12" s="119" customFormat="1" ht="14.25">
      <c r="A133" s="40"/>
      <c r="B133" s="38"/>
      <c r="C133" s="37"/>
      <c r="D133" s="40"/>
      <c r="E133" s="40"/>
      <c r="F133" s="40"/>
      <c r="G133" s="40"/>
      <c r="H133" s="40"/>
      <c r="I133" s="40"/>
      <c r="J133" s="40"/>
      <c r="K133" s="40"/>
      <c r="L133" s="40"/>
    </row>
    <row r="134" spans="1:12" s="119" customFormat="1" ht="14.25">
      <c r="A134" s="40"/>
      <c r="B134" s="38"/>
      <c r="C134" s="37"/>
      <c r="D134" s="40"/>
      <c r="E134" s="40"/>
      <c r="F134" s="40"/>
      <c r="G134" s="40"/>
      <c r="H134" s="40"/>
      <c r="I134" s="40"/>
      <c r="J134" s="40"/>
      <c r="K134" s="40"/>
      <c r="L134" s="40"/>
    </row>
    <row r="135" spans="2:3" s="119" customFormat="1" ht="14.25">
      <c r="B135" s="120"/>
      <c r="C135" s="121"/>
    </row>
    <row r="136" spans="2:3" s="119" customFormat="1" ht="14.25">
      <c r="B136" s="120"/>
      <c r="C136" s="121"/>
    </row>
    <row r="137" spans="2:3" s="119" customFormat="1" ht="14.25">
      <c r="B137" s="120"/>
      <c r="C137" s="121"/>
    </row>
    <row r="138" spans="2:3" s="119" customFormat="1" ht="14.25">
      <c r="B138" s="120"/>
      <c r="C138" s="121"/>
    </row>
    <row r="139" spans="2:3" s="119" customFormat="1" ht="14.25">
      <c r="B139" s="120"/>
      <c r="C139" s="121"/>
    </row>
    <row r="140" spans="2:3" s="119" customFormat="1" ht="14.25">
      <c r="B140" s="120"/>
      <c r="C140" s="121"/>
    </row>
    <row r="141" spans="2:3" s="119" customFormat="1" ht="14.25">
      <c r="B141" s="120"/>
      <c r="C141" s="121"/>
    </row>
    <row r="142" spans="2:3" s="119" customFormat="1" ht="14.25">
      <c r="B142" s="120"/>
      <c r="C142" s="121"/>
    </row>
    <row r="143" spans="2:3" s="119" customFormat="1" ht="14.25">
      <c r="B143" s="120"/>
      <c r="C143" s="121"/>
    </row>
    <row r="144" spans="2:3" s="119" customFormat="1" ht="14.25">
      <c r="B144" s="120"/>
      <c r="C144" s="121"/>
    </row>
    <row r="145" spans="2:3" s="119" customFormat="1" ht="14.25">
      <c r="B145" s="120"/>
      <c r="C145" s="121"/>
    </row>
    <row r="146" spans="2:3" s="119" customFormat="1" ht="14.25">
      <c r="B146" s="120"/>
      <c r="C146" s="121"/>
    </row>
    <row r="147" spans="2:3" s="119" customFormat="1" ht="14.25">
      <c r="B147" s="120"/>
      <c r="C147" s="121"/>
    </row>
    <row r="148" spans="2:3" s="119" customFormat="1" ht="14.25">
      <c r="B148" s="120"/>
      <c r="C148" s="121"/>
    </row>
    <row r="149" spans="2:3" s="119" customFormat="1" ht="14.25">
      <c r="B149" s="120"/>
      <c r="C149" s="121"/>
    </row>
    <row r="150" spans="2:3" s="119" customFormat="1" ht="14.25">
      <c r="B150" s="120"/>
      <c r="C150" s="121"/>
    </row>
    <row r="151" spans="2:3" s="119" customFormat="1" ht="14.25">
      <c r="B151" s="120"/>
      <c r="C151" s="121"/>
    </row>
    <row r="152" spans="2:3" s="119" customFormat="1" ht="14.25">
      <c r="B152" s="120"/>
      <c r="C152" s="121"/>
    </row>
  </sheetData>
  <sheetProtection sheet="1" objects="1" scenarios="1" selectLockedCells="1"/>
  <mergeCells count="7">
    <mergeCell ref="G120:H120"/>
    <mergeCell ref="C18:E18"/>
    <mergeCell ref="G3:H3"/>
    <mergeCell ref="A1:J1"/>
    <mergeCell ref="G60:H60"/>
    <mergeCell ref="G87:H87"/>
    <mergeCell ref="F47:H47"/>
  </mergeCells>
  <hyperlinks>
    <hyperlink ref="G14" r:id="rId1" tooltip="Contact the Planning Office for PSCF Values" display="PSCF ="/>
  </hyperlinks>
  <printOptions/>
  <pageMargins left="0.75" right="0.75" top="1" bottom="1" header="0.5" footer="0.5"/>
  <pageSetup horizontalDpi="600" verticalDpi="600" orientation="portrait" scale="49" r:id="rId5"/>
  <rowBreaks count="1" manualBreakCount="1">
    <brk id="58" max="11" man="1"/>
  </rowBreaks>
  <drawing r:id="rId4"/>
  <legacyDrawing r:id="rId3"/>
</worksheet>
</file>

<file path=xl/worksheets/sheet3.xml><?xml version="1.0" encoding="utf-8"?>
<worksheet xmlns="http://schemas.openxmlformats.org/spreadsheetml/2006/main" xmlns:r="http://schemas.openxmlformats.org/officeDocument/2006/relationships">
  <sheetPr codeName="Sheet2"/>
  <dimension ref="C1:AD99"/>
  <sheetViews>
    <sheetView showGridLines="0" view="pageBreakPreview" zoomScaleNormal="130" zoomScaleSheetLayoutView="100" zoomScalePageLayoutView="0" workbookViewId="0" topLeftCell="C1">
      <pane ySplit="9" topLeftCell="A10" activePane="bottomLeft" state="frozen"/>
      <selection pane="topLeft" activeCell="C1" sqref="C1"/>
      <selection pane="bottomLeft" activeCell="T86" sqref="T86:U86"/>
    </sheetView>
  </sheetViews>
  <sheetFormatPr defaultColWidth="9.00390625" defaultRowHeight="14.25"/>
  <cols>
    <col min="1" max="1" width="1.4921875" style="81" customWidth="1"/>
    <col min="2" max="2" width="2.25390625" style="81" customWidth="1"/>
    <col min="3" max="3" width="1.12109375" style="81" customWidth="1"/>
    <col min="4" max="4" width="6.00390625" style="81" customWidth="1"/>
    <col min="5" max="5" width="4.25390625" style="81" customWidth="1"/>
    <col min="6" max="6" width="5.00390625" style="81" customWidth="1"/>
    <col min="7" max="7" width="6.75390625" style="81" customWidth="1"/>
    <col min="8" max="8" width="2.875" style="81" customWidth="1"/>
    <col min="9" max="9" width="4.625" style="81" customWidth="1"/>
    <col min="10" max="10" width="7.00390625" style="81" customWidth="1"/>
    <col min="11" max="11" width="3.50390625" style="81" customWidth="1"/>
    <col min="12" max="12" width="4.875" style="81" customWidth="1"/>
    <col min="13" max="13" width="5.50390625" style="81" customWidth="1"/>
    <col min="14" max="14" width="2.125" style="81" customWidth="1"/>
    <col min="15" max="15" width="5.625" style="81" customWidth="1"/>
    <col min="16" max="16" width="5.875" style="81" customWidth="1"/>
    <col min="17" max="17" width="2.50390625" style="81" customWidth="1"/>
    <col min="18" max="18" width="5.125" style="81" customWidth="1"/>
    <col min="19" max="19" width="6.875" style="81" customWidth="1"/>
    <col min="20" max="20" width="2.75390625" style="81" customWidth="1"/>
    <col min="21" max="21" width="7.25390625" style="81" customWidth="1"/>
    <col min="22" max="22" width="1.00390625" style="81" customWidth="1"/>
    <col min="23" max="23" width="3.50390625" style="81" customWidth="1"/>
    <col min="24" max="24" width="1.37890625" style="81" customWidth="1"/>
    <col min="25" max="16384" width="9.00390625" style="81" customWidth="1"/>
  </cols>
  <sheetData>
    <row r="1" spans="3:26" ht="24.75" customHeight="1">
      <c r="C1" s="223" t="s">
        <v>23</v>
      </c>
      <c r="D1" s="223"/>
      <c r="E1" s="223"/>
      <c r="F1" s="223"/>
      <c r="G1" s="223"/>
      <c r="H1" s="223"/>
      <c r="I1" s="223"/>
      <c r="J1" s="223"/>
      <c r="K1" s="223"/>
      <c r="L1" s="223"/>
      <c r="M1" s="223"/>
      <c r="N1" s="223"/>
      <c r="O1" s="223"/>
      <c r="P1" s="223"/>
      <c r="Q1" s="223"/>
      <c r="R1" s="223"/>
      <c r="S1" s="223"/>
      <c r="T1" s="223"/>
      <c r="U1" s="223"/>
      <c r="V1" s="223"/>
      <c r="Y1" s="162"/>
      <c r="Z1" s="162"/>
    </row>
    <row r="2" spans="3:26" ht="3.75" customHeight="1">
      <c r="C2" s="1"/>
      <c r="D2" s="3"/>
      <c r="E2" s="3"/>
      <c r="F2" s="3"/>
      <c r="G2" s="3"/>
      <c r="H2" s="3"/>
      <c r="I2" s="3"/>
      <c r="J2" s="3"/>
      <c r="K2" s="3"/>
      <c r="L2" s="3"/>
      <c r="M2" s="3"/>
      <c r="N2" s="3"/>
      <c r="O2" s="1"/>
      <c r="P2" s="1"/>
      <c r="Q2" s="1"/>
      <c r="R2" s="1"/>
      <c r="S2" s="1"/>
      <c r="T2" s="1"/>
      <c r="U2" s="1"/>
      <c r="V2" s="1"/>
      <c r="Y2" s="162"/>
      <c r="Z2" s="162"/>
    </row>
    <row r="3" spans="3:26" ht="3.75" customHeight="1">
      <c r="C3" s="1"/>
      <c r="D3" s="1"/>
      <c r="E3" s="1"/>
      <c r="F3" s="1"/>
      <c r="G3" s="1"/>
      <c r="H3" s="1"/>
      <c r="I3" s="1"/>
      <c r="J3" s="1"/>
      <c r="K3" s="1"/>
      <c r="L3" s="1"/>
      <c r="M3" s="1"/>
      <c r="N3" s="1"/>
      <c r="O3" s="1"/>
      <c r="P3" s="1"/>
      <c r="Q3" s="1"/>
      <c r="R3" s="1"/>
      <c r="S3" s="1"/>
      <c r="T3" s="1"/>
      <c r="U3" s="1"/>
      <c r="V3" s="1"/>
      <c r="Y3" s="162"/>
      <c r="Z3" s="162"/>
    </row>
    <row r="4" spans="3:22" ht="15.75" thickBot="1">
      <c r="C4" s="1"/>
      <c r="D4" s="3" t="s">
        <v>118</v>
      </c>
      <c r="E4" s="207">
        <f>+ReportDate</f>
        <v>40227</v>
      </c>
      <c r="F4" s="207"/>
      <c r="G4" s="207"/>
      <c r="H4" s="207"/>
      <c r="I4" s="1"/>
      <c r="J4" s="1"/>
      <c r="K4" s="1"/>
      <c r="L4" s="1"/>
      <c r="M4" s="1"/>
      <c r="N4" s="1"/>
      <c r="O4" s="1"/>
      <c r="P4" s="1"/>
      <c r="Q4" s="1"/>
      <c r="R4" s="1"/>
      <c r="S4" s="1"/>
      <c r="T4" s="1"/>
      <c r="U4" s="1"/>
      <c r="V4" s="1"/>
    </row>
    <row r="5" spans="3:26" ht="15" thickBot="1">
      <c r="C5" s="1"/>
      <c r="D5" s="3" t="s">
        <v>24</v>
      </c>
      <c r="E5" s="3"/>
      <c r="F5" s="3"/>
      <c r="G5" s="3"/>
      <c r="H5" s="246">
        <f>+FPID</f>
        <v>0</v>
      </c>
      <c r="I5" s="246"/>
      <c r="J5" s="246"/>
      <c r="K5" s="8"/>
      <c r="L5" s="3" t="s">
        <v>25</v>
      </c>
      <c r="M5" s="2"/>
      <c r="N5" s="2"/>
      <c r="O5" s="3"/>
      <c r="P5" s="3"/>
      <c r="Q5" s="222" t="str">
        <f>+FAP</f>
        <v>0000-000-A</v>
      </c>
      <c r="R5" s="222"/>
      <c r="S5" s="222"/>
      <c r="T5" s="2"/>
      <c r="U5" s="2"/>
      <c r="V5" s="1"/>
      <c r="Y5" s="162"/>
      <c r="Z5" s="162"/>
    </row>
    <row r="6" spans="3:26" ht="15" thickBot="1">
      <c r="C6" s="1"/>
      <c r="D6" s="3" t="s">
        <v>26</v>
      </c>
      <c r="E6" s="3"/>
      <c r="F6" s="222">
        <f>+County</f>
        <v>0</v>
      </c>
      <c r="G6" s="222"/>
      <c r="H6" s="12"/>
      <c r="I6" s="3"/>
      <c r="J6" s="3"/>
      <c r="K6" s="3"/>
      <c r="L6" s="6" t="s">
        <v>27</v>
      </c>
      <c r="M6" s="6"/>
      <c r="N6" s="2"/>
      <c r="O6" s="222" t="str">
        <f>+Designer</f>
        <v>Designer</v>
      </c>
      <c r="P6" s="222"/>
      <c r="Q6" s="222"/>
      <c r="R6" s="222"/>
      <c r="S6" s="222"/>
      <c r="T6" s="12"/>
      <c r="U6" s="2"/>
      <c r="V6" s="1"/>
      <c r="Y6" s="162"/>
      <c r="Z6" s="162"/>
    </row>
    <row r="7" spans="3:26" ht="15" thickBot="1">
      <c r="C7" s="1"/>
      <c r="D7" s="3" t="s">
        <v>35</v>
      </c>
      <c r="E7" s="3"/>
      <c r="F7" s="3"/>
      <c r="G7" s="3"/>
      <c r="H7" s="24">
        <f>+Lane</f>
        <v>0</v>
      </c>
      <c r="I7" s="2"/>
      <c r="J7" s="3"/>
      <c r="K7" s="3"/>
      <c r="L7" s="5" t="s">
        <v>41</v>
      </c>
      <c r="M7" s="5"/>
      <c r="N7" s="2"/>
      <c r="O7" s="247" t="str">
        <f>+Location</f>
        <v>SR 00 - Begin St. to End St.</v>
      </c>
      <c r="P7" s="247"/>
      <c r="Q7" s="247"/>
      <c r="R7" s="247"/>
      <c r="S7" s="247"/>
      <c r="T7" s="247"/>
      <c r="U7" s="247"/>
      <c r="V7" s="1"/>
      <c r="Y7" s="162"/>
      <c r="Z7" s="162"/>
    </row>
    <row r="8" spans="3:26" ht="17.25" customHeight="1">
      <c r="C8" s="1"/>
      <c r="D8" s="5" t="s">
        <v>28</v>
      </c>
      <c r="E8" s="5"/>
      <c r="F8" s="5"/>
      <c r="G8" s="248" t="str">
        <f>+Scope</f>
        <v>Scope of Work</v>
      </c>
      <c r="H8" s="248"/>
      <c r="I8" s="248"/>
      <c r="J8" s="248"/>
      <c r="K8" s="248"/>
      <c r="L8" s="248"/>
      <c r="M8" s="248"/>
      <c r="N8" s="248"/>
      <c r="O8" s="248"/>
      <c r="P8" s="248"/>
      <c r="Q8" s="248"/>
      <c r="R8" s="248"/>
      <c r="S8" s="248"/>
      <c r="T8" s="248"/>
      <c r="U8" s="248"/>
      <c r="V8" s="10"/>
      <c r="Y8" s="162"/>
      <c r="Z8" s="162"/>
    </row>
    <row r="9" spans="3:26" ht="8.25" customHeight="1">
      <c r="C9" s="1"/>
      <c r="D9" s="7"/>
      <c r="E9" s="7"/>
      <c r="F9" s="7"/>
      <c r="G9" s="248"/>
      <c r="H9" s="248"/>
      <c r="I9" s="248"/>
      <c r="J9" s="248"/>
      <c r="K9" s="248"/>
      <c r="L9" s="248"/>
      <c r="M9" s="248"/>
      <c r="N9" s="248"/>
      <c r="O9" s="248"/>
      <c r="P9" s="248"/>
      <c r="Q9" s="248"/>
      <c r="R9" s="248"/>
      <c r="S9" s="248"/>
      <c r="T9" s="248"/>
      <c r="U9" s="248"/>
      <c r="V9" s="10"/>
      <c r="Y9" s="162"/>
      <c r="Z9" s="162"/>
    </row>
    <row r="10" spans="3:26" ht="4.5" customHeight="1">
      <c r="C10" s="1"/>
      <c r="D10" s="3"/>
      <c r="E10" s="3"/>
      <c r="F10" s="3"/>
      <c r="G10" s="3"/>
      <c r="H10" s="3"/>
      <c r="I10" s="3"/>
      <c r="J10" s="3"/>
      <c r="K10" s="3"/>
      <c r="L10" s="3"/>
      <c r="M10" s="3"/>
      <c r="N10" s="3"/>
      <c r="O10" s="3"/>
      <c r="P10" s="3"/>
      <c r="Q10" s="3"/>
      <c r="R10" s="3"/>
      <c r="S10" s="3"/>
      <c r="T10" s="3"/>
      <c r="U10" s="2"/>
      <c r="V10" s="2"/>
      <c r="Y10" s="162"/>
      <c r="Z10" s="162"/>
    </row>
    <row r="11" spans="3:26" ht="14.25">
      <c r="C11" s="1"/>
      <c r="D11" s="3"/>
      <c r="E11" s="3"/>
      <c r="F11" s="3"/>
      <c r="G11" s="3"/>
      <c r="H11" s="3"/>
      <c r="I11" s="3"/>
      <c r="J11" s="4"/>
      <c r="K11" s="4"/>
      <c r="L11" s="82" t="s">
        <v>46</v>
      </c>
      <c r="M11" s="1"/>
      <c r="N11" s="3"/>
      <c r="O11" s="3"/>
      <c r="P11" s="3"/>
      <c r="Q11" s="3"/>
      <c r="R11" s="3"/>
      <c r="S11" s="3"/>
      <c r="T11" s="3"/>
      <c r="U11" s="2"/>
      <c r="V11" s="2"/>
      <c r="Y11" s="162"/>
      <c r="Z11" s="162"/>
    </row>
    <row r="12" spans="3:26" ht="5.25" customHeight="1">
      <c r="C12" s="1"/>
      <c r="D12" s="3"/>
      <c r="E12" s="3"/>
      <c r="F12" s="3"/>
      <c r="G12" s="3"/>
      <c r="H12" s="3"/>
      <c r="I12" s="3"/>
      <c r="J12" s="3"/>
      <c r="K12" s="3"/>
      <c r="L12" s="3"/>
      <c r="M12" s="3"/>
      <c r="N12" s="3"/>
      <c r="O12" s="3"/>
      <c r="P12" s="3"/>
      <c r="Q12" s="3"/>
      <c r="R12" s="3"/>
      <c r="S12" s="3"/>
      <c r="T12" s="3"/>
      <c r="U12" s="2"/>
      <c r="V12" s="2"/>
      <c r="Y12" s="162"/>
      <c r="Z12" s="162"/>
    </row>
    <row r="13" spans="3:26" ht="15" thickBot="1">
      <c r="C13" s="1"/>
      <c r="D13" s="1"/>
      <c r="E13" s="83" t="s">
        <v>0</v>
      </c>
      <c r="F13" s="84" t="s">
        <v>36</v>
      </c>
      <c r="G13" s="22">
        <f>+ATC</f>
        <v>0</v>
      </c>
      <c r="H13" s="16" t="s">
        <v>37</v>
      </c>
      <c r="I13" s="16" t="s">
        <v>38</v>
      </c>
      <c r="J13" s="172" t="e">
        <f>+PD</f>
        <v>#DIV/0!</v>
      </c>
      <c r="K13" s="16" t="s">
        <v>37</v>
      </c>
      <c r="L13" s="16" t="s">
        <v>39</v>
      </c>
      <c r="M13" s="23" t="str">
        <f>+D</f>
        <v>1.00</v>
      </c>
      <c r="N13" s="17" t="s">
        <v>37</v>
      </c>
      <c r="O13" s="21" t="s">
        <v>40</v>
      </c>
      <c r="P13" s="22">
        <f>+PSCF</f>
        <v>0</v>
      </c>
      <c r="Q13" s="16" t="s">
        <v>37</v>
      </c>
      <c r="R13" s="16" t="s">
        <v>42</v>
      </c>
      <c r="S13" s="171">
        <f>+RTF</f>
        <v>0</v>
      </c>
      <c r="T13" s="14" t="s">
        <v>43</v>
      </c>
      <c r="U13" s="113" t="e">
        <f>+V</f>
        <v>#DIV/0!</v>
      </c>
      <c r="V13" s="18"/>
      <c r="Y13" s="162"/>
      <c r="Z13" s="162"/>
    </row>
    <row r="14" spans="3:26" ht="9" customHeight="1">
      <c r="C14" s="1"/>
      <c r="D14" s="3"/>
      <c r="E14" s="3"/>
      <c r="F14" s="3"/>
      <c r="G14" s="3"/>
      <c r="H14" s="3"/>
      <c r="I14" s="3"/>
      <c r="J14" s="3"/>
      <c r="K14" s="3"/>
      <c r="L14" s="3"/>
      <c r="M14" s="3"/>
      <c r="N14" s="3"/>
      <c r="O14" s="3"/>
      <c r="P14" s="3"/>
      <c r="Q14" s="3"/>
      <c r="R14" s="3"/>
      <c r="S14" s="3"/>
      <c r="T14" s="3"/>
      <c r="U14" s="2"/>
      <c r="V14" s="2"/>
      <c r="Y14" s="162"/>
      <c r="Z14" s="162"/>
    </row>
    <row r="15" spans="3:26" ht="14.25">
      <c r="C15" s="1"/>
      <c r="D15" s="3"/>
      <c r="E15" s="3"/>
      <c r="F15" s="3"/>
      <c r="G15" s="3"/>
      <c r="H15" s="3"/>
      <c r="I15" s="3"/>
      <c r="J15" s="19" t="s">
        <v>44</v>
      </c>
      <c r="K15" s="3"/>
      <c r="L15" s="3"/>
      <c r="M15" s="3"/>
      <c r="N15" s="13"/>
      <c r="O15" s="13"/>
      <c r="P15" s="3"/>
      <c r="Q15" s="3"/>
      <c r="R15" s="3"/>
      <c r="S15" s="3"/>
      <c r="T15" s="3"/>
      <c r="U15" s="2"/>
      <c r="V15" s="2"/>
      <c r="Y15" s="162"/>
      <c r="Z15" s="162"/>
    </row>
    <row r="16" spans="3:26" ht="14.25">
      <c r="C16" s="1"/>
      <c r="D16" s="3"/>
      <c r="E16" s="3"/>
      <c r="F16" s="3"/>
      <c r="G16" s="20" t="s">
        <v>115</v>
      </c>
      <c r="H16" s="3"/>
      <c r="I16" s="3"/>
      <c r="J16" s="3"/>
      <c r="K16" s="3"/>
      <c r="L16" s="3"/>
      <c r="M16" s="3"/>
      <c r="N16" s="3"/>
      <c r="O16" s="3"/>
      <c r="P16" s="3"/>
      <c r="Q16" s="3"/>
      <c r="R16" s="3"/>
      <c r="S16" s="3"/>
      <c r="T16" s="3"/>
      <c r="U16" s="2"/>
      <c r="V16" s="2"/>
      <c r="Y16" s="162"/>
      <c r="Z16" s="162"/>
    </row>
    <row r="17" spans="3:26" ht="14.25">
      <c r="C17" s="1"/>
      <c r="D17" s="11"/>
      <c r="E17" s="11"/>
      <c r="F17" s="11"/>
      <c r="G17" s="20" t="s">
        <v>114</v>
      </c>
      <c r="H17" s="3"/>
      <c r="I17" s="3"/>
      <c r="J17" s="3"/>
      <c r="K17" s="3"/>
      <c r="L17" s="3"/>
      <c r="M17" s="3"/>
      <c r="N17" s="3"/>
      <c r="O17" s="3"/>
      <c r="P17" s="3"/>
      <c r="Q17" s="3"/>
      <c r="R17" s="3"/>
      <c r="S17" s="3"/>
      <c r="T17" s="3"/>
      <c r="U17" s="2"/>
      <c r="V17" s="2"/>
      <c r="Y17" s="162"/>
      <c r="Z17" s="162"/>
    </row>
    <row r="18" spans="3:26" ht="14.25">
      <c r="C18" s="1"/>
      <c r="D18" s="4"/>
      <c r="E18" s="4"/>
      <c r="F18" s="4"/>
      <c r="G18" s="20" t="s">
        <v>113</v>
      </c>
      <c r="H18" s="4"/>
      <c r="I18" s="4"/>
      <c r="J18" s="4"/>
      <c r="K18" s="4"/>
      <c r="L18" s="4"/>
      <c r="M18" s="4"/>
      <c r="N18" s="4"/>
      <c r="O18" s="4"/>
      <c r="P18" s="4"/>
      <c r="Q18" s="4"/>
      <c r="R18" s="4"/>
      <c r="S18" s="4"/>
      <c r="T18" s="4"/>
      <c r="U18" s="1"/>
      <c r="V18" s="1"/>
      <c r="Y18" s="162"/>
      <c r="Z18" s="162"/>
    </row>
    <row r="19" spans="3:26" ht="14.25">
      <c r="C19" s="1"/>
      <c r="D19" s="4"/>
      <c r="E19" s="4"/>
      <c r="F19" s="4"/>
      <c r="G19" s="20" t="s">
        <v>125</v>
      </c>
      <c r="H19" s="4"/>
      <c r="I19" s="4"/>
      <c r="J19" s="4"/>
      <c r="K19" s="4"/>
      <c r="L19" s="4"/>
      <c r="M19" s="4"/>
      <c r="N19" s="4"/>
      <c r="O19" s="4"/>
      <c r="P19" s="4"/>
      <c r="Q19" s="4"/>
      <c r="R19" s="4"/>
      <c r="S19" s="4"/>
      <c r="T19" s="4"/>
      <c r="U19" s="1"/>
      <c r="V19" s="1"/>
      <c r="Y19" s="162"/>
      <c r="Z19" s="162"/>
    </row>
    <row r="20" spans="3:26" ht="14.25">
      <c r="C20" s="1"/>
      <c r="D20" s="4"/>
      <c r="E20" s="4"/>
      <c r="F20" s="4"/>
      <c r="G20" s="20" t="s">
        <v>127</v>
      </c>
      <c r="H20" s="4"/>
      <c r="I20" s="4"/>
      <c r="J20" s="4"/>
      <c r="K20" s="4"/>
      <c r="L20" s="4"/>
      <c r="M20" s="4"/>
      <c r="N20" s="4"/>
      <c r="O20" s="4"/>
      <c r="P20" s="4"/>
      <c r="Q20" s="4"/>
      <c r="R20" s="4"/>
      <c r="S20" s="177">
        <f>+IF(DISCLAIMER!R3=5,Dcap,"")</f>
      </c>
      <c r="T20" s="177">
        <f>+IF(S20="","","VPH")</f>
      </c>
      <c r="U20" s="1"/>
      <c r="V20" s="1"/>
      <c r="Y20" s="162"/>
      <c r="Z20" s="162"/>
    </row>
    <row r="21" spans="3:26" ht="14.25">
      <c r="C21" s="1"/>
      <c r="D21" s="4"/>
      <c r="E21" s="4"/>
      <c r="F21" s="4"/>
      <c r="G21" s="20" t="str">
        <f>"User Defined Capacity (C) of an Existing Multi-Lane - Converted to 1-Way, "&amp;(ROUNDDOWN(H7/2-1,0)&amp;"-Lane =")</f>
        <v>User Defined Capacity (C) of an Existing Multi-Lane - Converted to 1-Way, -1-Lane =</v>
      </c>
      <c r="H21" s="4"/>
      <c r="I21" s="4"/>
      <c r="J21" s="4"/>
      <c r="K21" s="4"/>
      <c r="L21" s="4"/>
      <c r="M21" s="4"/>
      <c r="N21" s="4"/>
      <c r="O21" s="4"/>
      <c r="P21" s="4"/>
      <c r="Q21" s="4"/>
      <c r="R21" s="4"/>
      <c r="S21" s="177">
        <f>+IF(DISCLAIMER!R3=6,DcapMulti,"")</f>
      </c>
      <c r="T21" s="177">
        <f>+IF(S21="","","VPH")</f>
      </c>
      <c r="U21" s="1"/>
      <c r="V21" s="1"/>
      <c r="Y21" s="162"/>
      <c r="Z21" s="162"/>
    </row>
    <row r="22" spans="3:26" ht="21" customHeight="1">
      <c r="C22" s="1"/>
      <c r="D22" s="4"/>
      <c r="E22" s="4"/>
      <c r="F22" s="4"/>
      <c r="G22" s="4"/>
      <c r="H22" s="4"/>
      <c r="I22" s="4"/>
      <c r="J22" s="4"/>
      <c r="K22" s="4"/>
      <c r="L22" s="82" t="s">
        <v>45</v>
      </c>
      <c r="M22" s="1"/>
      <c r="N22" s="4"/>
      <c r="O22" s="4"/>
      <c r="P22" s="4"/>
      <c r="Q22" s="4"/>
      <c r="R22" s="4"/>
      <c r="S22" s="4"/>
      <c r="T22" s="4"/>
      <c r="U22" s="1"/>
      <c r="V22" s="1"/>
      <c r="Y22" s="162"/>
      <c r="Z22" s="162"/>
    </row>
    <row r="23" spans="3:26" ht="5.25" customHeight="1">
      <c r="C23" s="1"/>
      <c r="D23" s="1"/>
      <c r="E23" s="1"/>
      <c r="F23" s="1"/>
      <c r="G23" s="4"/>
      <c r="H23" s="4"/>
      <c r="I23" s="4"/>
      <c r="J23" s="4"/>
      <c r="K23" s="4"/>
      <c r="L23" s="4"/>
      <c r="M23" s="4"/>
      <c r="N23" s="4"/>
      <c r="O23" s="4"/>
      <c r="P23" s="4"/>
      <c r="Q23" s="4"/>
      <c r="R23" s="4"/>
      <c r="S23" s="4"/>
      <c r="T23" s="4"/>
      <c r="U23" s="1"/>
      <c r="V23" s="1"/>
      <c r="Y23" s="162"/>
      <c r="Z23" s="162"/>
    </row>
    <row r="24" spans="3:26" ht="15" thickBot="1">
      <c r="C24" s="1"/>
      <c r="D24" s="1"/>
      <c r="E24" s="1"/>
      <c r="F24" s="1"/>
      <c r="G24" s="1"/>
      <c r="H24" s="15" t="s">
        <v>50</v>
      </c>
      <c r="I24" s="22">
        <f>+TLW</f>
        <v>0</v>
      </c>
      <c r="J24" s="4"/>
      <c r="K24" s="15" t="s">
        <v>20</v>
      </c>
      <c r="L24" s="22">
        <f>+LC</f>
        <v>0</v>
      </c>
      <c r="M24" s="4"/>
      <c r="N24" s="15" t="s">
        <v>21</v>
      </c>
      <c r="O24" s="169">
        <f>+WZL</f>
        <v>0</v>
      </c>
      <c r="P24" s="4"/>
      <c r="Q24" s="15" t="s">
        <v>51</v>
      </c>
      <c r="R24" s="22">
        <f>+GC</f>
        <v>0</v>
      </c>
      <c r="S24" s="1"/>
      <c r="T24" s="4"/>
      <c r="U24" s="1"/>
      <c r="V24" s="1"/>
      <c r="Y24" s="162"/>
      <c r="Z24" s="162"/>
    </row>
    <row r="25" spans="3:26" ht="14.25">
      <c r="C25" s="1"/>
      <c r="D25" s="1"/>
      <c r="E25" s="1"/>
      <c r="F25" s="1"/>
      <c r="G25" s="4"/>
      <c r="H25" s="4"/>
      <c r="I25" s="4"/>
      <c r="J25" s="4"/>
      <c r="K25" s="4"/>
      <c r="L25" s="4"/>
      <c r="M25" s="4"/>
      <c r="N25" s="4"/>
      <c r="O25" s="4"/>
      <c r="P25" s="4"/>
      <c r="Q25" s="4"/>
      <c r="R25" s="4"/>
      <c r="S25" s="4"/>
      <c r="T25" s="4"/>
      <c r="U25" s="1"/>
      <c r="V25" s="1"/>
      <c r="Y25" s="162"/>
      <c r="Z25" s="162"/>
    </row>
    <row r="26" spans="3:26" ht="14.25">
      <c r="C26" s="1"/>
      <c r="D26" s="20" t="s">
        <v>47</v>
      </c>
      <c r="E26" s="20"/>
      <c r="F26" s="1"/>
      <c r="G26" s="4"/>
      <c r="H26" s="4"/>
      <c r="I26" s="4"/>
      <c r="J26" s="4"/>
      <c r="K26" s="4"/>
      <c r="L26" s="4"/>
      <c r="M26" s="4"/>
      <c r="N26" s="4"/>
      <c r="O26" s="4"/>
      <c r="P26" s="4"/>
      <c r="Q26" s="4"/>
      <c r="R26" s="4"/>
      <c r="S26" s="4"/>
      <c r="T26" s="4"/>
      <c r="U26" s="1"/>
      <c r="V26" s="1"/>
      <c r="Y26" s="162"/>
      <c r="Z26" s="162"/>
    </row>
    <row r="27" spans="3:26" ht="14.25">
      <c r="C27" s="1"/>
      <c r="D27" s="20" t="s">
        <v>48</v>
      </c>
      <c r="E27" s="20"/>
      <c r="F27" s="1"/>
      <c r="G27" s="4"/>
      <c r="H27" s="4"/>
      <c r="I27" s="4"/>
      <c r="J27" s="4"/>
      <c r="K27" s="4"/>
      <c r="L27" s="4"/>
      <c r="M27" s="4"/>
      <c r="N27" s="4"/>
      <c r="O27" s="4"/>
      <c r="P27" s="4"/>
      <c r="Q27" s="4"/>
      <c r="R27" s="4"/>
      <c r="S27" s="4"/>
      <c r="T27" s="4"/>
      <c r="U27" s="1"/>
      <c r="V27" s="1"/>
      <c r="Y27" s="162"/>
      <c r="Z27" s="162"/>
    </row>
    <row r="28" spans="3:26" ht="14.25">
      <c r="C28" s="1"/>
      <c r="D28" s="20" t="s">
        <v>49</v>
      </c>
      <c r="E28" s="20"/>
      <c r="F28" s="1"/>
      <c r="G28" s="4"/>
      <c r="H28" s="4"/>
      <c r="I28" s="4"/>
      <c r="J28" s="4"/>
      <c r="K28" s="4"/>
      <c r="L28" s="4"/>
      <c r="M28" s="4"/>
      <c r="N28" s="4"/>
      <c r="O28" s="4"/>
      <c r="P28" s="4"/>
      <c r="Q28" s="4"/>
      <c r="R28" s="4"/>
      <c r="S28" s="4"/>
      <c r="T28" s="4"/>
      <c r="U28" s="1"/>
      <c r="V28" s="1"/>
      <c r="Y28" s="162"/>
      <c r="Z28" s="162"/>
    </row>
    <row r="29" spans="3:26" ht="14.25">
      <c r="C29" s="1"/>
      <c r="D29" s="4"/>
      <c r="E29" s="4"/>
      <c r="F29" s="4"/>
      <c r="G29" s="4"/>
      <c r="H29" s="4"/>
      <c r="I29" s="4"/>
      <c r="J29" s="4"/>
      <c r="K29" s="4"/>
      <c r="L29" s="4"/>
      <c r="M29" s="4"/>
      <c r="N29" s="4"/>
      <c r="O29" s="4"/>
      <c r="P29" s="4"/>
      <c r="Q29" s="4"/>
      <c r="R29" s="4"/>
      <c r="S29" s="4"/>
      <c r="T29" s="4"/>
      <c r="U29" s="1"/>
      <c r="V29" s="1"/>
      <c r="Y29" s="162"/>
      <c r="Z29" s="162"/>
    </row>
    <row r="30" spans="3:26" ht="15" thickBot="1">
      <c r="C30" s="1"/>
      <c r="D30" s="85"/>
      <c r="E30" s="85"/>
      <c r="F30" s="1"/>
      <c r="G30" s="86"/>
      <c r="H30" s="87"/>
      <c r="I30" s="86" t="s">
        <v>63</v>
      </c>
      <c r="J30" s="22">
        <f>+CAP</f>
        <v>0</v>
      </c>
      <c r="K30" s="88" t="s">
        <v>37</v>
      </c>
      <c r="L30" s="89" t="s">
        <v>52</v>
      </c>
      <c r="M30" s="22" t="e">
        <f>OF</f>
        <v>#N/A</v>
      </c>
      <c r="N30" s="88" t="s">
        <v>37</v>
      </c>
      <c r="O30" s="89" t="s">
        <v>22</v>
      </c>
      <c r="P30" s="23">
        <f>+IF(wzf&lt;10,wzf,"N/A")</f>
        <v>1</v>
      </c>
      <c r="Q30" s="17" t="s">
        <v>43</v>
      </c>
      <c r="R30" s="22" t="e">
        <f>RCO</f>
        <v>#N/A</v>
      </c>
      <c r="S30" s="82"/>
      <c r="T30" s="82"/>
      <c r="U30" s="85"/>
      <c r="V30" s="1"/>
      <c r="Y30" s="162"/>
      <c r="Z30" s="162"/>
    </row>
    <row r="31" spans="3:26" ht="14.25">
      <c r="C31" s="1"/>
      <c r="D31" s="82"/>
      <c r="E31" s="82"/>
      <c r="F31" s="82"/>
      <c r="G31" s="82"/>
      <c r="H31" s="82"/>
      <c r="I31" s="82"/>
      <c r="J31" s="82"/>
      <c r="K31" s="82"/>
      <c r="L31" s="82"/>
      <c r="M31" s="82"/>
      <c r="N31" s="82"/>
      <c r="O31" s="82"/>
      <c r="P31" s="82"/>
      <c r="Q31" s="82"/>
      <c r="R31" s="82"/>
      <c r="S31" s="82"/>
      <c r="T31" s="82"/>
      <c r="U31" s="85"/>
      <c r="V31" s="1"/>
      <c r="Y31" s="162"/>
      <c r="Z31" s="162"/>
    </row>
    <row r="32" spans="3:26" ht="15" thickBot="1">
      <c r="C32" s="1"/>
      <c r="D32" s="90"/>
      <c r="E32" s="90"/>
      <c r="F32" s="90"/>
      <c r="G32" s="86"/>
      <c r="H32" s="87"/>
      <c r="I32" s="91"/>
      <c r="J32" s="1"/>
      <c r="K32" s="90"/>
      <c r="L32" s="86" t="s">
        <v>62</v>
      </c>
      <c r="M32" s="22" t="e">
        <f>+RCO</f>
        <v>#N/A</v>
      </c>
      <c r="N32" s="90" t="s">
        <v>37</v>
      </c>
      <c r="O32" s="86" t="s">
        <v>51</v>
      </c>
      <c r="P32" s="22">
        <f>+GC</f>
        <v>0</v>
      </c>
      <c r="Q32" s="87" t="s">
        <v>43</v>
      </c>
      <c r="R32" s="22" t="e">
        <f>+RCS</f>
        <v>#N/A</v>
      </c>
      <c r="S32" s="82"/>
      <c r="T32" s="82"/>
      <c r="U32" s="85"/>
      <c r="V32" s="1"/>
      <c r="Y32" s="162"/>
      <c r="Z32" s="162"/>
    </row>
    <row r="33" spans="3:26" ht="14.25">
      <c r="C33" s="1"/>
      <c r="D33" s="82"/>
      <c r="E33" s="82"/>
      <c r="F33" s="82"/>
      <c r="G33" s="82"/>
      <c r="H33" s="82"/>
      <c r="I33" s="82"/>
      <c r="J33" s="82"/>
      <c r="K33" s="82"/>
      <c r="L33" s="82"/>
      <c r="M33" s="82"/>
      <c r="N33" s="82"/>
      <c r="O33" s="82"/>
      <c r="P33" s="82"/>
      <c r="Q33" s="82"/>
      <c r="R33" s="82"/>
      <c r="S33" s="82"/>
      <c r="T33" s="82"/>
      <c r="U33" s="85"/>
      <c r="V33" s="1"/>
      <c r="Y33" s="162"/>
      <c r="Z33" s="162"/>
    </row>
    <row r="34" spans="3:26" ht="14.25">
      <c r="C34" s="1"/>
      <c r="D34" s="82"/>
      <c r="E34" s="82"/>
      <c r="F34" s="82"/>
      <c r="G34" s="82"/>
      <c r="H34" s="82"/>
      <c r="I34" s="82"/>
      <c r="J34" s="1"/>
      <c r="K34" s="1"/>
      <c r="L34" s="82" t="s">
        <v>54</v>
      </c>
      <c r="M34" s="82"/>
      <c r="N34" s="82"/>
      <c r="O34" s="82"/>
      <c r="P34" s="82"/>
      <c r="Q34" s="82"/>
      <c r="R34" s="82"/>
      <c r="S34" s="82"/>
      <c r="T34" s="82"/>
      <c r="U34" s="85"/>
      <c r="V34" s="1"/>
      <c r="Y34" s="162"/>
      <c r="Z34" s="162"/>
    </row>
    <row r="35" spans="3:26" ht="14.25">
      <c r="C35" s="1"/>
      <c r="D35" s="4"/>
      <c r="E35" s="4"/>
      <c r="F35" s="4"/>
      <c r="G35" s="4"/>
      <c r="H35" s="4"/>
      <c r="I35" s="4"/>
      <c r="J35" s="1"/>
      <c r="K35" s="1"/>
      <c r="L35" s="82" t="s">
        <v>55</v>
      </c>
      <c r="M35" s="4"/>
      <c r="N35" s="4"/>
      <c r="O35" s="4"/>
      <c r="P35" s="4"/>
      <c r="Q35" s="4"/>
      <c r="R35" s="4"/>
      <c r="S35" s="4"/>
      <c r="T35" s="4"/>
      <c r="U35" s="1"/>
      <c r="V35" s="1"/>
      <c r="Y35" s="162"/>
      <c r="Z35" s="162"/>
    </row>
    <row r="36" spans="3:26" ht="7.5" customHeight="1">
      <c r="C36" s="1"/>
      <c r="D36" s="4"/>
      <c r="E36" s="4"/>
      <c r="F36" s="4"/>
      <c r="G36" s="4"/>
      <c r="H36" s="4"/>
      <c r="I36" s="4"/>
      <c r="J36" s="4"/>
      <c r="K36" s="4"/>
      <c r="L36" s="4"/>
      <c r="M36" s="4"/>
      <c r="N36" s="4"/>
      <c r="O36" s="4"/>
      <c r="P36" s="4"/>
      <c r="Q36" s="4"/>
      <c r="R36" s="4"/>
      <c r="S36" s="4"/>
      <c r="T36" s="4"/>
      <c r="U36" s="1"/>
      <c r="V36" s="1"/>
      <c r="Y36" s="162"/>
      <c r="Z36" s="162"/>
    </row>
    <row r="37" spans="3:26" ht="5.25" customHeight="1">
      <c r="C37" s="1"/>
      <c r="D37" s="4"/>
      <c r="E37" s="4"/>
      <c r="F37" s="4"/>
      <c r="G37" s="4"/>
      <c r="H37" s="4"/>
      <c r="I37" s="4"/>
      <c r="J37" s="4"/>
      <c r="K37" s="4"/>
      <c r="L37" s="4"/>
      <c r="M37" s="4"/>
      <c r="N37" s="4"/>
      <c r="O37" s="4"/>
      <c r="P37" s="4"/>
      <c r="Q37" s="4"/>
      <c r="R37" s="4"/>
      <c r="S37" s="4"/>
      <c r="T37" s="4"/>
      <c r="U37" s="1"/>
      <c r="V37" s="1"/>
      <c r="Y37" s="162"/>
      <c r="Z37" s="162"/>
    </row>
    <row r="38" spans="3:26" ht="13.5" customHeight="1" thickBot="1">
      <c r="C38" s="1"/>
      <c r="D38" s="210" t="s">
        <v>58</v>
      </c>
      <c r="E38" s="214" t="s">
        <v>59</v>
      </c>
      <c r="F38" s="91"/>
      <c r="G38" s="91"/>
      <c r="H38" s="91"/>
      <c r="I38" s="91"/>
      <c r="J38" s="91"/>
      <c r="K38" s="91"/>
      <c r="L38" s="86" t="s">
        <v>53</v>
      </c>
      <c r="M38" s="24" t="e">
        <f>+RCO</f>
        <v>#N/A</v>
      </c>
      <c r="N38" s="92"/>
      <c r="O38" s="92"/>
      <c r="P38" s="92"/>
      <c r="Q38" s="92"/>
      <c r="R38" s="216" t="s">
        <v>43</v>
      </c>
      <c r="S38" s="219" t="e">
        <f>+ORP</f>
        <v>#N/A</v>
      </c>
      <c r="T38" s="220" t="s">
        <v>60</v>
      </c>
      <c r="U38" s="1"/>
      <c r="V38" s="1"/>
      <c r="Y38" s="162"/>
      <c r="Z38" s="162"/>
    </row>
    <row r="39" spans="3:26" ht="6" customHeight="1" thickBot="1">
      <c r="C39" s="1"/>
      <c r="D39" s="210"/>
      <c r="E39" s="215"/>
      <c r="F39" s="93"/>
      <c r="G39" s="94"/>
      <c r="H39" s="94"/>
      <c r="I39" s="94"/>
      <c r="J39" s="94"/>
      <c r="K39" s="94"/>
      <c r="L39" s="94"/>
      <c r="M39" s="94"/>
      <c r="N39" s="94"/>
      <c r="O39" s="94"/>
      <c r="P39" s="94"/>
      <c r="Q39" s="94"/>
      <c r="R39" s="217"/>
      <c r="S39" s="219"/>
      <c r="T39" s="221"/>
      <c r="U39" s="1"/>
      <c r="V39" s="1"/>
      <c r="Y39" s="162"/>
      <c r="Z39" s="162"/>
    </row>
    <row r="40" spans="3:26" ht="20.25" customHeight="1" thickBot="1">
      <c r="C40" s="95"/>
      <c r="D40" s="210"/>
      <c r="E40" s="215"/>
      <c r="F40" s="96" t="s">
        <v>56</v>
      </c>
      <c r="G40" s="22">
        <f>+ATC</f>
        <v>0</v>
      </c>
      <c r="H40" s="88" t="s">
        <v>37</v>
      </c>
      <c r="I40" s="97" t="s">
        <v>39</v>
      </c>
      <c r="J40" s="22" t="str">
        <f>+D</f>
        <v>1.00</v>
      </c>
      <c r="K40" s="98"/>
      <c r="L40" s="89" t="s">
        <v>64</v>
      </c>
      <c r="M40" s="22">
        <f>+PSCF</f>
        <v>0</v>
      </c>
      <c r="N40" s="88" t="s">
        <v>37</v>
      </c>
      <c r="O40" s="89" t="s">
        <v>42</v>
      </c>
      <c r="P40" s="22">
        <f>+RTF</f>
        <v>0</v>
      </c>
      <c r="Q40" s="99" t="s">
        <v>57</v>
      </c>
      <c r="R40" s="218"/>
      <c r="S40" s="219"/>
      <c r="T40" s="221"/>
      <c r="U40" s="1"/>
      <c r="V40" s="1"/>
      <c r="Y40" s="162"/>
      <c r="Z40" s="162"/>
    </row>
    <row r="41" spans="3:26" ht="14.25">
      <c r="C41" s="1"/>
      <c r="D41" s="4"/>
      <c r="E41" s="4"/>
      <c r="F41" s="1"/>
      <c r="G41" s="1"/>
      <c r="H41" s="1"/>
      <c r="I41" s="1"/>
      <c r="J41" s="1"/>
      <c r="K41" s="1"/>
      <c r="L41" s="1"/>
      <c r="M41" s="1"/>
      <c r="N41" s="85"/>
      <c r="O41" s="1"/>
      <c r="P41" s="1"/>
      <c r="Q41" s="1"/>
      <c r="R41" s="1"/>
      <c r="S41" s="1"/>
      <c r="T41" s="4"/>
      <c r="U41" s="1"/>
      <c r="V41" s="1"/>
      <c r="Y41" s="162"/>
      <c r="Z41" s="162"/>
    </row>
    <row r="42" spans="3:26" ht="14.25">
      <c r="C42" s="1"/>
      <c r="D42" s="1"/>
      <c r="E42" s="100"/>
      <c r="F42" s="100"/>
      <c r="G42" s="100"/>
      <c r="H42" s="100"/>
      <c r="I42" s="100"/>
      <c r="J42" s="100"/>
      <c r="K42" s="100"/>
      <c r="L42" s="100"/>
      <c r="M42" s="100"/>
      <c r="N42" s="101"/>
      <c r="O42" s="100"/>
      <c r="P42" s="100"/>
      <c r="Q42" s="100"/>
      <c r="R42" s="102"/>
      <c r="S42" s="102"/>
      <c r="T42" s="102"/>
      <c r="U42" s="100"/>
      <c r="V42" s="1"/>
      <c r="Y42" s="162"/>
      <c r="Z42" s="162"/>
    </row>
    <row r="43" spans="3:26" ht="15" thickBot="1">
      <c r="C43" s="1"/>
      <c r="D43" s="4"/>
      <c r="E43" s="102"/>
      <c r="F43" s="103"/>
      <c r="G43" s="103"/>
      <c r="H43" s="103"/>
      <c r="I43" s="104" t="s">
        <v>61</v>
      </c>
      <c r="J43" s="23" t="e">
        <f>ORP</f>
        <v>#N/A</v>
      </c>
      <c r="K43" s="105" t="s">
        <v>37</v>
      </c>
      <c r="L43" s="106" t="s">
        <v>51</v>
      </c>
      <c r="M43" s="23">
        <f>GC</f>
        <v>0</v>
      </c>
      <c r="N43" s="105" t="s">
        <v>43</v>
      </c>
      <c r="O43" s="23" t="e">
        <f>SP</f>
        <v>#N/A</v>
      </c>
      <c r="P43" s="107" t="s">
        <v>60</v>
      </c>
      <c r="Q43" s="102"/>
      <c r="R43" s="102"/>
      <c r="S43" s="102"/>
      <c r="T43" s="102"/>
      <c r="U43" s="100"/>
      <c r="V43" s="1"/>
      <c r="Y43" s="162"/>
      <c r="Z43" s="162"/>
    </row>
    <row r="44" spans="3:26" ht="14.25">
      <c r="C44" s="1"/>
      <c r="D44" s="4"/>
      <c r="E44" s="102"/>
      <c r="F44" s="102"/>
      <c r="G44" s="102"/>
      <c r="H44" s="102"/>
      <c r="I44" s="102"/>
      <c r="J44" s="102"/>
      <c r="K44" s="102"/>
      <c r="L44" s="102"/>
      <c r="M44" s="102"/>
      <c r="N44" s="102"/>
      <c r="O44" s="102"/>
      <c r="P44" s="102"/>
      <c r="Q44" s="102"/>
      <c r="R44" s="102"/>
      <c r="S44" s="102"/>
      <c r="T44" s="102"/>
      <c r="U44" s="100"/>
      <c r="V44" s="1"/>
      <c r="Y44" s="162"/>
      <c r="Z44" s="162"/>
    </row>
    <row r="45" spans="3:26" ht="14.25">
      <c r="C45" s="1"/>
      <c r="D45" s="1"/>
      <c r="E45" s="102"/>
      <c r="F45" s="102"/>
      <c r="G45" s="102"/>
      <c r="H45" s="102"/>
      <c r="I45" s="102"/>
      <c r="J45" s="102"/>
      <c r="K45" s="102"/>
      <c r="L45" s="82" t="s">
        <v>65</v>
      </c>
      <c r="M45" s="102"/>
      <c r="N45" s="102"/>
      <c r="O45" s="102"/>
      <c r="P45" s="102"/>
      <c r="Q45" s="102"/>
      <c r="R45" s="102"/>
      <c r="S45" s="102"/>
      <c r="T45" s="102"/>
      <c r="U45" s="100"/>
      <c r="V45" s="1"/>
      <c r="Y45" s="162"/>
      <c r="Z45" s="162"/>
    </row>
    <row r="46" spans="3:26" ht="21" customHeight="1">
      <c r="C46" s="1"/>
      <c r="D46" s="1"/>
      <c r="E46" s="102"/>
      <c r="F46" s="102"/>
      <c r="G46" s="102"/>
      <c r="H46" s="102"/>
      <c r="I46" s="102"/>
      <c r="J46" s="102"/>
      <c r="K46" s="1"/>
      <c r="L46" s="82" t="s">
        <v>66</v>
      </c>
      <c r="M46" s="102"/>
      <c r="N46" s="102"/>
      <c r="O46" s="102"/>
      <c r="P46" s="102"/>
      <c r="Q46" s="102"/>
      <c r="R46" s="102"/>
      <c r="S46" s="102"/>
      <c r="T46" s="102"/>
      <c r="U46" s="100"/>
      <c r="V46" s="1"/>
      <c r="Y46" s="163"/>
      <c r="Z46" s="163"/>
    </row>
    <row r="47" spans="3:26" ht="14.25">
      <c r="C47" s="1"/>
      <c r="D47" s="1"/>
      <c r="E47" s="102"/>
      <c r="F47" s="102"/>
      <c r="G47" s="102"/>
      <c r="H47" s="102"/>
      <c r="I47" s="102"/>
      <c r="J47" s="102"/>
      <c r="K47" s="1"/>
      <c r="L47" s="82" t="s">
        <v>67</v>
      </c>
      <c r="M47" s="102"/>
      <c r="N47" s="102"/>
      <c r="O47" s="102"/>
      <c r="P47" s="102"/>
      <c r="Q47" s="102"/>
      <c r="R47" s="102"/>
      <c r="S47" s="102"/>
      <c r="T47" s="102"/>
      <c r="U47" s="100"/>
      <c r="V47" s="1"/>
      <c r="Y47" s="162"/>
      <c r="Z47" s="162"/>
    </row>
    <row r="48" spans="3:26" ht="14.25">
      <c r="C48" s="1"/>
      <c r="D48" s="1"/>
      <c r="E48" s="100"/>
      <c r="F48" s="100"/>
      <c r="G48" s="100"/>
      <c r="H48" s="100"/>
      <c r="I48" s="100"/>
      <c r="J48" s="100"/>
      <c r="K48" s="100"/>
      <c r="L48" s="100"/>
      <c r="M48" s="100"/>
      <c r="N48" s="100"/>
      <c r="O48" s="100"/>
      <c r="P48" s="100"/>
      <c r="Q48" s="100"/>
      <c r="R48" s="100"/>
      <c r="S48" s="100"/>
      <c r="T48" s="100"/>
      <c r="U48" s="100"/>
      <c r="V48" s="1"/>
      <c r="Y48" s="162"/>
      <c r="Z48" s="162"/>
    </row>
    <row r="49" spans="3:26" ht="14.25">
      <c r="C49" s="1"/>
      <c r="D49" s="4" t="s">
        <v>69</v>
      </c>
      <c r="E49" s="108"/>
      <c r="F49" s="108"/>
      <c r="G49" s="108"/>
      <c r="H49" s="108"/>
      <c r="I49" s="108"/>
      <c r="J49" s="108"/>
      <c r="K49" s="108"/>
      <c r="L49" s="108"/>
      <c r="M49" s="108"/>
      <c r="N49" s="108"/>
      <c r="O49" s="108"/>
      <c r="P49" s="108"/>
      <c r="Q49" s="108"/>
      <c r="R49" s="108"/>
      <c r="S49" s="108"/>
      <c r="T49" s="108"/>
      <c r="U49" s="108"/>
      <c r="V49" s="1"/>
      <c r="Y49" s="162"/>
      <c r="Z49" s="162"/>
    </row>
    <row r="50" spans="3:26" ht="14.25">
      <c r="C50" s="1"/>
      <c r="D50" s="211">
        <f>+IF(Route=0,"",Route)</f>
      </c>
      <c r="E50" s="211"/>
      <c r="F50" s="211"/>
      <c r="G50" s="211"/>
      <c r="H50" s="211"/>
      <c r="I50" s="211"/>
      <c r="J50" s="211"/>
      <c r="K50" s="211"/>
      <c r="L50" s="211"/>
      <c r="M50" s="211"/>
      <c r="N50" s="211"/>
      <c r="O50" s="211"/>
      <c r="P50" s="211"/>
      <c r="Q50" s="211"/>
      <c r="R50" s="211"/>
      <c r="S50" s="211"/>
      <c r="T50" s="211"/>
      <c r="U50" s="211"/>
      <c r="V50" s="1"/>
      <c r="Y50" s="162"/>
      <c r="Z50" s="162"/>
    </row>
    <row r="51" spans="3:26" ht="14.25">
      <c r="C51" s="1"/>
      <c r="D51" s="211"/>
      <c r="E51" s="211"/>
      <c r="F51" s="211"/>
      <c r="G51" s="211"/>
      <c r="H51" s="211"/>
      <c r="I51" s="211"/>
      <c r="J51" s="211"/>
      <c r="K51" s="211"/>
      <c r="L51" s="211"/>
      <c r="M51" s="211"/>
      <c r="N51" s="211"/>
      <c r="O51" s="211"/>
      <c r="P51" s="211"/>
      <c r="Q51" s="211"/>
      <c r="R51" s="211"/>
      <c r="S51" s="211"/>
      <c r="T51" s="211"/>
      <c r="U51" s="211"/>
      <c r="V51" s="1"/>
      <c r="Y51" s="162"/>
      <c r="Z51" s="162"/>
    </row>
    <row r="52" spans="3:26" ht="14.25">
      <c r="C52" s="1"/>
      <c r="D52" s="211"/>
      <c r="E52" s="211"/>
      <c r="F52" s="211"/>
      <c r="G52" s="211"/>
      <c r="H52" s="211"/>
      <c r="I52" s="211"/>
      <c r="J52" s="211"/>
      <c r="K52" s="211"/>
      <c r="L52" s="211"/>
      <c r="M52" s="211"/>
      <c r="N52" s="211"/>
      <c r="O52" s="211"/>
      <c r="P52" s="211"/>
      <c r="Q52" s="211"/>
      <c r="R52" s="211"/>
      <c r="S52" s="211"/>
      <c r="T52" s="211"/>
      <c r="U52" s="211"/>
      <c r="V52" s="1"/>
      <c r="Y52" s="162"/>
      <c r="Z52" s="162"/>
    </row>
    <row r="53" spans="3:26" ht="6.75" customHeight="1">
      <c r="C53" s="1"/>
      <c r="D53" s="1"/>
      <c r="E53" s="1"/>
      <c r="F53" s="1"/>
      <c r="G53" s="1"/>
      <c r="H53" s="1"/>
      <c r="I53" s="1"/>
      <c r="J53" s="1"/>
      <c r="K53" s="1"/>
      <c r="L53" s="1"/>
      <c r="M53" s="1"/>
      <c r="N53" s="1"/>
      <c r="O53" s="1"/>
      <c r="P53" s="1"/>
      <c r="Q53" s="1"/>
      <c r="R53" s="1"/>
      <c r="S53" s="1"/>
      <c r="T53" s="1"/>
      <c r="U53" s="1"/>
      <c r="V53" s="1"/>
      <c r="Y53" s="162"/>
      <c r="Z53" s="162"/>
    </row>
    <row r="54" spans="3:26" ht="9" customHeight="1">
      <c r="C54" s="1"/>
      <c r="D54" s="108"/>
      <c r="E54" s="1"/>
      <c r="F54" s="1"/>
      <c r="G54" s="1"/>
      <c r="H54" s="1"/>
      <c r="I54" s="1"/>
      <c r="J54" s="1"/>
      <c r="K54" s="1"/>
      <c r="L54" s="1"/>
      <c r="M54" s="1"/>
      <c r="N54" s="1"/>
      <c r="O54" s="1"/>
      <c r="P54" s="1"/>
      <c r="Q54" s="1"/>
      <c r="R54" s="1"/>
      <c r="S54" s="1"/>
      <c r="T54" s="1"/>
      <c r="U54" s="1"/>
      <c r="V54" s="1"/>
      <c r="Y54" s="162"/>
      <c r="Z54" s="162"/>
    </row>
    <row r="55" spans="3:26" ht="14.25">
      <c r="C55" s="1"/>
      <c r="D55" s="1"/>
      <c r="E55" s="1"/>
      <c r="F55" s="1"/>
      <c r="G55" s="1"/>
      <c r="H55" s="1"/>
      <c r="I55" s="1"/>
      <c r="J55" s="1"/>
      <c r="K55" s="1"/>
      <c r="L55" s="1"/>
      <c r="M55" s="1"/>
      <c r="N55" s="1"/>
      <c r="O55" s="1"/>
      <c r="P55" s="1"/>
      <c r="Q55" s="1"/>
      <c r="R55" s="1"/>
      <c r="S55" s="1"/>
      <c r="T55" s="1"/>
      <c r="U55" s="1"/>
      <c r="V55" s="1"/>
      <c r="Y55" s="162"/>
      <c r="Z55" s="162"/>
    </row>
    <row r="56" spans="3:26" ht="23.25">
      <c r="C56" s="1"/>
      <c r="D56" s="212" t="s">
        <v>95</v>
      </c>
      <c r="E56" s="212"/>
      <c r="F56" s="212"/>
      <c r="G56" s="212"/>
      <c r="H56" s="212"/>
      <c r="I56" s="212"/>
      <c r="J56" s="212"/>
      <c r="K56" s="212"/>
      <c r="L56" s="212"/>
      <c r="M56" s="212"/>
      <c r="N56" s="212"/>
      <c r="O56" s="212"/>
      <c r="P56" s="212"/>
      <c r="Q56" s="212"/>
      <c r="R56" s="212"/>
      <c r="S56" s="212"/>
      <c r="T56" s="212"/>
      <c r="U56" s="212"/>
      <c r="V56" s="1"/>
      <c r="Y56" s="162"/>
      <c r="Z56" s="162"/>
    </row>
    <row r="57" spans="3:26" ht="14.25">
      <c r="C57" s="1"/>
      <c r="D57" s="213" t="s">
        <v>96</v>
      </c>
      <c r="E57" s="213"/>
      <c r="F57" s="213"/>
      <c r="G57" s="213"/>
      <c r="H57" s="213"/>
      <c r="I57" s="213"/>
      <c r="J57" s="213"/>
      <c r="K57" s="213"/>
      <c r="L57" s="213"/>
      <c r="M57" s="213"/>
      <c r="N57" s="213"/>
      <c r="O57" s="213"/>
      <c r="P57" s="213"/>
      <c r="Q57" s="213"/>
      <c r="R57" s="213"/>
      <c r="S57" s="213"/>
      <c r="T57" s="213"/>
      <c r="U57" s="213"/>
      <c r="V57" s="1"/>
      <c r="Y57" s="162"/>
      <c r="Z57" s="162"/>
    </row>
    <row r="58" spans="3:26" ht="14.25">
      <c r="C58" s="1"/>
      <c r="D58" s="90"/>
      <c r="E58" s="90"/>
      <c r="F58" s="90"/>
      <c r="G58" s="90"/>
      <c r="H58" s="90"/>
      <c r="I58" s="90"/>
      <c r="J58" s="90"/>
      <c r="K58" s="90"/>
      <c r="L58" s="90"/>
      <c r="M58" s="90"/>
      <c r="N58" s="90"/>
      <c r="O58" s="90"/>
      <c r="P58" s="90"/>
      <c r="Q58" s="90"/>
      <c r="R58" s="90"/>
      <c r="S58" s="90"/>
      <c r="T58" s="90"/>
      <c r="U58" s="90"/>
      <c r="V58" s="1"/>
      <c r="Y58" s="162"/>
      <c r="Z58" s="162"/>
    </row>
    <row r="59" spans="3:26" ht="14.25">
      <c r="C59" s="1"/>
      <c r="D59" s="1"/>
      <c r="E59" s="233" t="s">
        <v>70</v>
      </c>
      <c r="F59" s="233"/>
      <c r="G59" s="1"/>
      <c r="H59" s="1"/>
      <c r="I59" s="233" t="s">
        <v>87</v>
      </c>
      <c r="J59" s="233"/>
      <c r="K59" s="1"/>
      <c r="L59" s="1"/>
      <c r="M59" s="1"/>
      <c r="N59" s="1"/>
      <c r="O59" s="109" t="s">
        <v>109</v>
      </c>
      <c r="P59" s="1"/>
      <c r="Q59" s="109"/>
      <c r="R59" s="109"/>
      <c r="S59" s="109"/>
      <c r="T59" s="109"/>
      <c r="U59" s="109"/>
      <c r="V59" s="1"/>
      <c r="Y59" s="162"/>
      <c r="Z59" s="162"/>
    </row>
    <row r="60" spans="3:26" ht="14.25" customHeight="1">
      <c r="C60" s="1"/>
      <c r="D60" s="4"/>
      <c r="E60" s="233" t="s">
        <v>86</v>
      </c>
      <c r="F60" s="233"/>
      <c r="G60" s="1"/>
      <c r="H60" s="1"/>
      <c r="I60" s="233" t="s">
        <v>86</v>
      </c>
      <c r="J60" s="233"/>
      <c r="K60" s="1"/>
      <c r="L60" s="1"/>
      <c r="M60" s="1"/>
      <c r="N60" s="1"/>
      <c r="O60" s="239">
        <f>+CountDate</f>
        <v>0</v>
      </c>
      <c r="P60" s="239"/>
      <c r="Q60" s="239"/>
      <c r="R60" s="239"/>
      <c r="S60" s="239"/>
      <c r="T60" s="239"/>
      <c r="U60" s="239"/>
      <c r="V60" s="1"/>
      <c r="Y60" s="162"/>
      <c r="Z60" s="162"/>
    </row>
    <row r="61" spans="3:26" ht="14.25" customHeight="1">
      <c r="C61" s="1"/>
      <c r="D61" s="4"/>
      <c r="E61" s="234" t="s">
        <v>72</v>
      </c>
      <c r="F61" s="234"/>
      <c r="G61" s="9" t="s">
        <v>73</v>
      </c>
      <c r="H61" s="2"/>
      <c r="I61" s="234" t="s">
        <v>72</v>
      </c>
      <c r="J61" s="234"/>
      <c r="K61" s="2"/>
      <c r="L61" s="9" t="s">
        <v>73</v>
      </c>
      <c r="M61" s="1"/>
      <c r="N61" s="1"/>
      <c r="O61" s="239"/>
      <c r="P61" s="239"/>
      <c r="Q61" s="239"/>
      <c r="R61" s="239"/>
      <c r="S61" s="239"/>
      <c r="T61" s="239"/>
      <c r="U61" s="239"/>
      <c r="V61" s="1"/>
      <c r="Y61" s="162"/>
      <c r="Z61" s="162"/>
    </row>
    <row r="62" spans="3:26" ht="14.25" customHeight="1">
      <c r="C62" s="1"/>
      <c r="D62" s="26" t="s">
        <v>74</v>
      </c>
      <c r="E62" s="1"/>
      <c r="F62" s="25">
        <f>+VOL1</f>
        <v>0</v>
      </c>
      <c r="G62" s="27" t="e">
        <f>+ATC1</f>
        <v>#DIV/0!</v>
      </c>
      <c r="H62" s="1"/>
      <c r="I62" s="26"/>
      <c r="J62" s="25">
        <f>+VOL13</f>
        <v>0</v>
      </c>
      <c r="K62" s="25"/>
      <c r="L62" s="27" t="e">
        <f>+ATC13</f>
        <v>#DIV/0!</v>
      </c>
      <c r="M62" s="1"/>
      <c r="N62" s="1"/>
      <c r="O62" s="1"/>
      <c r="P62" s="109"/>
      <c r="Q62" s="109"/>
      <c r="R62" s="109"/>
      <c r="S62" s="109"/>
      <c r="T62" s="109"/>
      <c r="U62" s="109"/>
      <c r="V62" s="1"/>
      <c r="Y62" s="162"/>
      <c r="Z62" s="162"/>
    </row>
    <row r="63" spans="3:26" ht="14.25" customHeight="1">
      <c r="C63" s="1"/>
      <c r="D63" s="26" t="s">
        <v>75</v>
      </c>
      <c r="E63" s="1"/>
      <c r="F63" s="31">
        <f>+VOL2</f>
        <v>0</v>
      </c>
      <c r="G63" s="27" t="e">
        <f>+ATC2</f>
        <v>#DIV/0!</v>
      </c>
      <c r="H63" s="1"/>
      <c r="I63" s="26"/>
      <c r="J63" s="25">
        <f>+VOL14</f>
        <v>0</v>
      </c>
      <c r="K63" s="31"/>
      <c r="L63" s="32" t="e">
        <f>+ATC14</f>
        <v>#DIV/0!</v>
      </c>
      <c r="M63" s="1"/>
      <c r="N63" s="1"/>
      <c r="O63" s="109" t="s">
        <v>32</v>
      </c>
      <c r="P63" s="1"/>
      <c r="Q63" s="109"/>
      <c r="R63" s="109"/>
      <c r="S63" s="109"/>
      <c r="T63" s="109"/>
      <c r="U63" s="109"/>
      <c r="V63" s="1"/>
      <c r="Y63" s="162"/>
      <c r="Z63" s="162"/>
    </row>
    <row r="64" spans="3:26" ht="14.25" customHeight="1">
      <c r="C64" s="1"/>
      <c r="D64" s="26" t="s">
        <v>76</v>
      </c>
      <c r="E64" s="1"/>
      <c r="F64" s="31">
        <f>+VOL3</f>
        <v>0</v>
      </c>
      <c r="G64" s="27" t="e">
        <f>+ATC3</f>
        <v>#DIV/0!</v>
      </c>
      <c r="H64" s="1"/>
      <c r="I64" s="26"/>
      <c r="J64" s="25">
        <f>+VOL15</f>
        <v>0</v>
      </c>
      <c r="K64" s="31"/>
      <c r="L64" s="32" t="e">
        <f>+ATC15</f>
        <v>#DIV/0!</v>
      </c>
      <c r="M64" s="1"/>
      <c r="N64" s="1"/>
      <c r="O64" s="239" t="str">
        <f>+Designer</f>
        <v>Designer</v>
      </c>
      <c r="P64" s="239"/>
      <c r="Q64" s="239"/>
      <c r="R64" s="239"/>
      <c r="S64" s="239"/>
      <c r="T64" s="239"/>
      <c r="U64" s="239"/>
      <c r="V64" s="1"/>
      <c r="Y64" s="162"/>
      <c r="Z64" s="162"/>
    </row>
    <row r="65" spans="3:26" ht="14.25" customHeight="1">
      <c r="C65" s="1"/>
      <c r="D65" s="26" t="s">
        <v>77</v>
      </c>
      <c r="E65" s="1"/>
      <c r="F65" s="31">
        <f>+VOL4</f>
        <v>0</v>
      </c>
      <c r="G65" s="27" t="e">
        <f>+ATC4</f>
        <v>#DIV/0!</v>
      </c>
      <c r="H65" s="1"/>
      <c r="I65" s="26"/>
      <c r="J65" s="25">
        <f>+VOL16</f>
        <v>0</v>
      </c>
      <c r="K65" s="31"/>
      <c r="L65" s="32" t="e">
        <f>+ATC16</f>
        <v>#DIV/0!</v>
      </c>
      <c r="M65" s="1"/>
      <c r="N65" s="1"/>
      <c r="O65" s="239"/>
      <c r="P65" s="239"/>
      <c r="Q65" s="239"/>
      <c r="R65" s="239"/>
      <c r="S65" s="239"/>
      <c r="T65" s="239"/>
      <c r="U65" s="239"/>
      <c r="V65" s="1"/>
      <c r="Y65" s="162"/>
      <c r="Z65" s="162"/>
    </row>
    <row r="66" spans="3:26" ht="14.25">
      <c r="C66" s="1"/>
      <c r="D66" s="26" t="s">
        <v>78</v>
      </c>
      <c r="E66" s="1"/>
      <c r="F66" s="31">
        <f>+VOL5</f>
        <v>0</v>
      </c>
      <c r="G66" s="27" t="e">
        <f>+ATC5</f>
        <v>#DIV/0!</v>
      </c>
      <c r="H66" s="1"/>
      <c r="I66" s="26"/>
      <c r="J66" s="25">
        <f>+VOL17</f>
        <v>0</v>
      </c>
      <c r="K66" s="31"/>
      <c r="L66" s="32" t="e">
        <f>+ATC17</f>
        <v>#DIV/0!</v>
      </c>
      <c r="M66" s="1"/>
      <c r="N66" s="1"/>
      <c r="O66" s="1"/>
      <c r="P66" s="82"/>
      <c r="Q66" s="82"/>
      <c r="R66" s="82"/>
      <c r="S66" s="82"/>
      <c r="T66" s="82"/>
      <c r="U66" s="82"/>
      <c r="V66" s="1"/>
      <c r="Y66" s="162"/>
      <c r="Z66" s="162"/>
    </row>
    <row r="67" spans="3:26" ht="14.25">
      <c r="C67" s="1"/>
      <c r="D67" s="26" t="s">
        <v>79</v>
      </c>
      <c r="E67" s="1"/>
      <c r="F67" s="31">
        <f>+VOL6</f>
        <v>0</v>
      </c>
      <c r="G67" s="27" t="e">
        <f>+ATC6</f>
        <v>#DIV/0!</v>
      </c>
      <c r="H67" s="1"/>
      <c r="I67" s="26"/>
      <c r="J67" s="25">
        <f>+VOL18</f>
        <v>0</v>
      </c>
      <c r="K67" s="31"/>
      <c r="L67" s="32" t="e">
        <f>+ATC18</f>
        <v>#DIV/0!</v>
      </c>
      <c r="M67" s="1"/>
      <c r="N67" s="1"/>
      <c r="O67" s="109" t="s">
        <v>101</v>
      </c>
      <c r="P67" s="1"/>
      <c r="Q67" s="109"/>
      <c r="R67" s="109"/>
      <c r="S67" s="109"/>
      <c r="T67" s="109"/>
      <c r="U67" s="109"/>
      <c r="V67" s="1"/>
      <c r="Y67" s="162"/>
      <c r="Z67" s="162"/>
    </row>
    <row r="68" spans="3:26" ht="14.25" customHeight="1">
      <c r="C68" s="1"/>
      <c r="D68" s="26" t="s">
        <v>80</v>
      </c>
      <c r="E68" s="1"/>
      <c r="F68" s="31">
        <f>+VOL7</f>
        <v>0</v>
      </c>
      <c r="G68" s="27" t="e">
        <f>+ATC7</f>
        <v>#DIV/0!</v>
      </c>
      <c r="H68" s="1"/>
      <c r="I68" s="26"/>
      <c r="J68" s="25">
        <f>+VOL19</f>
        <v>0</v>
      </c>
      <c r="K68" s="31"/>
      <c r="L68" s="32" t="e">
        <f>+ATC19</f>
        <v>#DIV/0!</v>
      </c>
      <c r="M68" s="1"/>
      <c r="N68" s="1"/>
      <c r="O68" s="240">
        <f>+FPID</f>
        <v>0</v>
      </c>
      <c r="P68" s="240"/>
      <c r="Q68" s="240"/>
      <c r="R68" s="240"/>
      <c r="S68" s="240"/>
      <c r="T68" s="240"/>
      <c r="U68" s="240"/>
      <c r="V68" s="1"/>
      <c r="Y68" s="162"/>
      <c r="Z68" s="162"/>
    </row>
    <row r="69" spans="3:26" ht="14.25" customHeight="1">
      <c r="C69" s="1"/>
      <c r="D69" s="26" t="s">
        <v>81</v>
      </c>
      <c r="E69" s="1"/>
      <c r="F69" s="31">
        <f>+VOL8</f>
        <v>0</v>
      </c>
      <c r="G69" s="27" t="e">
        <f>+ATC8</f>
        <v>#DIV/0!</v>
      </c>
      <c r="H69" s="1"/>
      <c r="I69" s="26"/>
      <c r="J69" s="25">
        <f>+VOL20</f>
        <v>0</v>
      </c>
      <c r="K69" s="31"/>
      <c r="L69" s="32" t="e">
        <f>+ATC20</f>
        <v>#DIV/0!</v>
      </c>
      <c r="M69" s="1"/>
      <c r="N69" s="1"/>
      <c r="O69" s="240"/>
      <c r="P69" s="240"/>
      <c r="Q69" s="240"/>
      <c r="R69" s="240"/>
      <c r="S69" s="240"/>
      <c r="T69" s="240"/>
      <c r="U69" s="240"/>
      <c r="V69" s="1"/>
      <c r="Y69" s="162"/>
      <c r="Z69" s="162"/>
    </row>
    <row r="70" spans="3:26" ht="14.25">
      <c r="C70" s="1"/>
      <c r="D70" s="26" t="s">
        <v>82</v>
      </c>
      <c r="E70" s="1"/>
      <c r="F70" s="31">
        <f>+VOL9</f>
        <v>0</v>
      </c>
      <c r="G70" s="27" t="e">
        <f>+ATC9</f>
        <v>#DIV/0!</v>
      </c>
      <c r="H70" s="1"/>
      <c r="I70" s="26"/>
      <c r="J70" s="25">
        <f>+VOL21</f>
        <v>0</v>
      </c>
      <c r="K70" s="31"/>
      <c r="L70" s="32" t="e">
        <f>+ATC21</f>
        <v>#DIV/0!</v>
      </c>
      <c r="M70" s="1"/>
      <c r="N70" s="1"/>
      <c r="O70" s="1"/>
      <c r="P70" s="82"/>
      <c r="Q70" s="82"/>
      <c r="R70" s="82"/>
      <c r="S70" s="82"/>
      <c r="T70" s="82"/>
      <c r="U70" s="82"/>
      <c r="V70" s="1"/>
      <c r="Y70" s="162"/>
      <c r="Z70" s="162"/>
    </row>
    <row r="71" spans="3:26" ht="14.25">
      <c r="C71" s="1"/>
      <c r="D71" s="26" t="s">
        <v>83</v>
      </c>
      <c r="E71" s="1"/>
      <c r="F71" s="31">
        <f>+VOL10</f>
        <v>0</v>
      </c>
      <c r="G71" s="27" t="e">
        <f>+ATC10</f>
        <v>#DIV/0!</v>
      </c>
      <c r="H71" s="1"/>
      <c r="I71" s="26"/>
      <c r="J71" s="25">
        <f>+VOL22</f>
        <v>0</v>
      </c>
      <c r="K71" s="31"/>
      <c r="L71" s="32" t="e">
        <f>+ATC22</f>
        <v>#DIV/0!</v>
      </c>
      <c r="M71" s="1"/>
      <c r="N71" s="1"/>
      <c r="O71" s="4" t="s">
        <v>102</v>
      </c>
      <c r="P71" s="82"/>
      <c r="Q71" s="82"/>
      <c r="R71" s="82"/>
      <c r="S71" s="82"/>
      <c r="T71" s="82"/>
      <c r="U71" s="82"/>
      <c r="V71" s="1"/>
      <c r="Y71" s="162"/>
      <c r="Z71" s="162"/>
    </row>
    <row r="72" spans="3:26" ht="14.25">
      <c r="C72" s="1"/>
      <c r="D72" s="26" t="s">
        <v>84</v>
      </c>
      <c r="E72" s="1"/>
      <c r="F72" s="31">
        <f>+VOL11</f>
        <v>0</v>
      </c>
      <c r="G72" s="27" t="e">
        <f>+ATC11</f>
        <v>#DIV/0!</v>
      </c>
      <c r="H72" s="1"/>
      <c r="I72" s="26"/>
      <c r="J72" s="25">
        <f>+VOL23</f>
        <v>0</v>
      </c>
      <c r="K72" s="31"/>
      <c r="L72" s="32" t="e">
        <f>+ATC23</f>
        <v>#DIV/0!</v>
      </c>
      <c r="M72" s="1"/>
      <c r="N72" s="1"/>
      <c r="O72" s="242" t="str">
        <f>+Location</f>
        <v>SR 00 - Begin St. to End St.</v>
      </c>
      <c r="P72" s="242"/>
      <c r="Q72" s="242"/>
      <c r="R72" s="242"/>
      <c r="S72" s="242"/>
      <c r="T72" s="242"/>
      <c r="U72" s="242"/>
      <c r="V72" s="1"/>
      <c r="Y72" s="162"/>
      <c r="Z72" s="162"/>
    </row>
    <row r="73" spans="3:26" ht="15" thickBot="1">
      <c r="C73" s="1"/>
      <c r="D73" s="33" t="s">
        <v>85</v>
      </c>
      <c r="E73" s="1"/>
      <c r="F73" s="31">
        <f>+VOL12</f>
        <v>0</v>
      </c>
      <c r="G73" s="27" t="e">
        <f>+ATC12</f>
        <v>#DIV/0!</v>
      </c>
      <c r="H73" s="1"/>
      <c r="I73" s="28"/>
      <c r="J73" s="28">
        <f>+VOL24</f>
        <v>0</v>
      </c>
      <c r="K73" s="110"/>
      <c r="L73" s="29" t="e">
        <f>+ATC24</f>
        <v>#DIV/0!</v>
      </c>
      <c r="M73" s="1"/>
      <c r="N73" s="1"/>
      <c r="O73" s="242"/>
      <c r="P73" s="242"/>
      <c r="Q73" s="242"/>
      <c r="R73" s="242"/>
      <c r="S73" s="242"/>
      <c r="T73" s="242"/>
      <c r="U73" s="242"/>
      <c r="V73" s="1"/>
      <c r="Y73" s="162"/>
      <c r="Z73" s="162"/>
    </row>
    <row r="74" spans="3:26" ht="14.25">
      <c r="C74" s="1"/>
      <c r="D74" s="1"/>
      <c r="E74" s="1"/>
      <c r="F74" s="1"/>
      <c r="G74" s="1"/>
      <c r="H74" s="1"/>
      <c r="I74" s="15" t="s">
        <v>88</v>
      </c>
      <c r="J74" s="34">
        <f>+SUM(VOL1:VOL24)</f>
        <v>0</v>
      </c>
      <c r="K74" s="1"/>
      <c r="L74" s="30" t="e">
        <f>+ATCtotal</f>
        <v>#DIV/0!</v>
      </c>
      <c r="M74" s="1"/>
      <c r="N74" s="1"/>
      <c r="O74" s="242"/>
      <c r="P74" s="242"/>
      <c r="Q74" s="242"/>
      <c r="R74" s="242"/>
      <c r="S74" s="242"/>
      <c r="T74" s="242"/>
      <c r="U74" s="242"/>
      <c r="V74" s="1"/>
      <c r="Y74" s="162"/>
      <c r="Z74" s="162"/>
    </row>
    <row r="75" spans="3:26" ht="14.25">
      <c r="C75" s="1"/>
      <c r="D75" s="1"/>
      <c r="E75" s="1"/>
      <c r="F75" s="1"/>
      <c r="G75" s="1"/>
      <c r="H75" s="1"/>
      <c r="I75" s="1"/>
      <c r="J75" s="1"/>
      <c r="K75" s="1"/>
      <c r="L75" s="1"/>
      <c r="M75" s="1"/>
      <c r="N75" s="1"/>
      <c r="O75" s="242"/>
      <c r="P75" s="242"/>
      <c r="Q75" s="242"/>
      <c r="R75" s="242"/>
      <c r="S75" s="242"/>
      <c r="T75" s="242"/>
      <c r="U75" s="242"/>
      <c r="V75" s="1"/>
      <c r="Y75" s="162"/>
      <c r="Z75" s="162"/>
    </row>
    <row r="76" spans="3:26" ht="14.25">
      <c r="C76" s="1"/>
      <c r="D76" s="1"/>
      <c r="E76" s="1"/>
      <c r="F76" s="1"/>
      <c r="G76" s="1"/>
      <c r="H76" s="1"/>
      <c r="I76" s="1"/>
      <c r="J76" s="1"/>
      <c r="K76" s="111" t="s">
        <v>97</v>
      </c>
      <c r="L76" s="243" t="e">
        <f>+PD</f>
        <v>#DIV/0!</v>
      </c>
      <c r="M76" s="243"/>
      <c r="N76" s="1"/>
      <c r="O76" s="1"/>
      <c r="P76" s="1"/>
      <c r="Q76" s="1"/>
      <c r="R76" s="1"/>
      <c r="S76" s="1"/>
      <c r="T76" s="1"/>
      <c r="U76" s="1"/>
      <c r="V76" s="1"/>
      <c r="Y76" s="162"/>
      <c r="Z76" s="162"/>
    </row>
    <row r="77" spans="3:26" ht="14.25">
      <c r="C77" s="1"/>
      <c r="D77" s="1"/>
      <c r="E77" s="1"/>
      <c r="F77" s="1"/>
      <c r="G77" s="1"/>
      <c r="H77" s="1"/>
      <c r="I77" s="1"/>
      <c r="J77" s="1"/>
      <c r="K77" s="1"/>
      <c r="L77" s="1"/>
      <c r="M77" s="1"/>
      <c r="N77" s="1"/>
      <c r="O77" s="1"/>
      <c r="P77" s="1"/>
      <c r="Q77" s="1"/>
      <c r="R77" s="1"/>
      <c r="S77" s="1"/>
      <c r="T77" s="1"/>
      <c r="U77" s="1"/>
      <c r="V77" s="1"/>
      <c r="Y77" s="163"/>
      <c r="Z77" s="163"/>
    </row>
    <row r="78" spans="3:22" ht="15" thickBot="1">
      <c r="C78" s="1"/>
      <c r="D78" s="1"/>
      <c r="E78" s="1"/>
      <c r="F78" s="1"/>
      <c r="G78" s="1"/>
      <c r="H78" s="1"/>
      <c r="I78" s="1"/>
      <c r="J78" s="1"/>
      <c r="K78" s="1"/>
      <c r="L78" s="1"/>
      <c r="M78" s="1"/>
      <c r="N78" s="1"/>
      <c r="O78" s="1"/>
      <c r="P78" s="1"/>
      <c r="Q78" s="1"/>
      <c r="R78" s="1"/>
      <c r="S78" s="1"/>
      <c r="T78" s="1"/>
      <c r="U78" s="1"/>
      <c r="V78" s="1"/>
    </row>
    <row r="79" spans="3:30" ht="15.75">
      <c r="C79" s="1"/>
      <c r="D79" s="1"/>
      <c r="E79" s="1"/>
      <c r="F79" s="1"/>
      <c r="G79" s="1"/>
      <c r="H79" s="1"/>
      <c r="I79" s="1"/>
      <c r="J79" s="1"/>
      <c r="K79" s="1"/>
      <c r="L79" s="1"/>
      <c r="M79" s="1"/>
      <c r="N79" s="1"/>
      <c r="O79" s="1"/>
      <c r="P79" s="1"/>
      <c r="Q79" s="244" t="s">
        <v>103</v>
      </c>
      <c r="R79" s="244"/>
      <c r="S79" s="244"/>
      <c r="T79" s="244"/>
      <c r="U79" s="244"/>
      <c r="V79" s="1"/>
      <c r="Y79" s="224"/>
      <c r="Z79" s="225"/>
      <c r="AA79" s="225"/>
      <c r="AB79" s="225"/>
      <c r="AC79" s="225"/>
      <c r="AD79" s="226"/>
    </row>
    <row r="80" spans="3:30" ht="7.5" customHeight="1">
      <c r="C80" s="1"/>
      <c r="D80" s="1"/>
      <c r="E80" s="1"/>
      <c r="F80" s="1"/>
      <c r="G80" s="1"/>
      <c r="H80" s="1"/>
      <c r="I80" s="1"/>
      <c r="J80" s="1"/>
      <c r="K80" s="1"/>
      <c r="L80" s="1"/>
      <c r="M80" s="1"/>
      <c r="N80" s="1"/>
      <c r="O80" s="1"/>
      <c r="P80" s="1"/>
      <c r="Q80" s="1"/>
      <c r="R80" s="1"/>
      <c r="S80" s="1"/>
      <c r="T80" s="1"/>
      <c r="U80" s="1"/>
      <c r="V80" s="1"/>
      <c r="Y80" s="227"/>
      <c r="Z80" s="228"/>
      <c r="AA80" s="228"/>
      <c r="AB80" s="228"/>
      <c r="AC80" s="228"/>
      <c r="AD80" s="229"/>
    </row>
    <row r="81" spans="3:30" ht="14.25">
      <c r="C81" s="1"/>
      <c r="D81" s="1"/>
      <c r="E81" s="1"/>
      <c r="F81" s="1"/>
      <c r="G81" s="1"/>
      <c r="H81" s="1"/>
      <c r="I81" s="1"/>
      <c r="J81" s="1"/>
      <c r="K81" s="1"/>
      <c r="L81" s="1"/>
      <c r="M81" s="1"/>
      <c r="N81" s="1"/>
      <c r="O81" s="1"/>
      <c r="P81" s="1"/>
      <c r="Q81" s="245" t="s">
        <v>104</v>
      </c>
      <c r="R81" s="245"/>
      <c r="S81" s="245"/>
      <c r="T81" s="245"/>
      <c r="U81" s="245"/>
      <c r="V81" s="1"/>
      <c r="Y81" s="227"/>
      <c r="Z81" s="228"/>
      <c r="AA81" s="228"/>
      <c r="AB81" s="228"/>
      <c r="AC81" s="228"/>
      <c r="AD81" s="229"/>
    </row>
    <row r="82" spans="3:30" ht="14.25">
      <c r="C82" s="1"/>
      <c r="D82" s="1"/>
      <c r="E82" s="1"/>
      <c r="F82" s="1"/>
      <c r="G82" s="1"/>
      <c r="H82" s="1"/>
      <c r="I82" s="1"/>
      <c r="J82" s="1"/>
      <c r="K82" s="1"/>
      <c r="L82" s="1"/>
      <c r="M82" s="1"/>
      <c r="N82" s="1"/>
      <c r="O82" s="1"/>
      <c r="P82" s="1"/>
      <c r="Q82" s="245"/>
      <c r="R82" s="245"/>
      <c r="S82" s="245"/>
      <c r="T82" s="245"/>
      <c r="U82" s="245"/>
      <c r="V82" s="1"/>
      <c r="Y82" s="227"/>
      <c r="Z82" s="228"/>
      <c r="AA82" s="228"/>
      <c r="AB82" s="228"/>
      <c r="AC82" s="228"/>
      <c r="AD82" s="229"/>
    </row>
    <row r="83" spans="3:30" ht="14.25">
      <c r="C83" s="1"/>
      <c r="D83" s="1"/>
      <c r="E83" s="1"/>
      <c r="F83" s="1"/>
      <c r="G83" s="1"/>
      <c r="H83" s="1"/>
      <c r="I83" s="1"/>
      <c r="J83" s="1"/>
      <c r="K83" s="1"/>
      <c r="L83" s="1"/>
      <c r="M83" s="1"/>
      <c r="N83" s="1"/>
      <c r="O83" s="1"/>
      <c r="P83" s="1"/>
      <c r="Q83" s="245"/>
      <c r="R83" s="245"/>
      <c r="S83" s="245"/>
      <c r="T83" s="245"/>
      <c r="U83" s="245"/>
      <c r="V83" s="1"/>
      <c r="Y83" s="227"/>
      <c r="Z83" s="228"/>
      <c r="AA83" s="228"/>
      <c r="AB83" s="228"/>
      <c r="AC83" s="228"/>
      <c r="AD83" s="229"/>
    </row>
    <row r="84" spans="3:30" ht="14.25">
      <c r="C84" s="1"/>
      <c r="D84" s="1"/>
      <c r="E84" s="1"/>
      <c r="F84" s="1"/>
      <c r="G84" s="1"/>
      <c r="H84" s="1"/>
      <c r="I84" s="1"/>
      <c r="J84" s="1"/>
      <c r="K84" s="1"/>
      <c r="L84" s="1"/>
      <c r="M84" s="1"/>
      <c r="N84" s="1"/>
      <c r="O84" s="1"/>
      <c r="P84" s="1"/>
      <c r="Q84" s="1"/>
      <c r="R84" s="1"/>
      <c r="S84" s="1"/>
      <c r="T84" s="1"/>
      <c r="U84" s="1"/>
      <c r="V84" s="1"/>
      <c r="Y84" s="227"/>
      <c r="Z84" s="228"/>
      <c r="AA84" s="228"/>
      <c r="AB84" s="228"/>
      <c r="AC84" s="228"/>
      <c r="AD84" s="229"/>
    </row>
    <row r="85" spans="3:30" ht="14.25">
      <c r="C85" s="1"/>
      <c r="D85" s="1"/>
      <c r="E85" s="1"/>
      <c r="F85" s="1"/>
      <c r="G85" s="1"/>
      <c r="H85" s="1"/>
      <c r="I85" s="1"/>
      <c r="J85" s="1"/>
      <c r="K85" s="1"/>
      <c r="L85" s="1"/>
      <c r="M85" s="1"/>
      <c r="N85" s="1"/>
      <c r="O85" s="1"/>
      <c r="P85" s="1"/>
      <c r="Q85" s="241" t="s">
        <v>105</v>
      </c>
      <c r="R85" s="241"/>
      <c r="S85" s="241"/>
      <c r="T85" s="241"/>
      <c r="U85" s="241"/>
      <c r="V85" s="1"/>
      <c r="Y85" s="227"/>
      <c r="Z85" s="228"/>
      <c r="AA85" s="228"/>
      <c r="AB85" s="228"/>
      <c r="AC85" s="228"/>
      <c r="AD85" s="229"/>
    </row>
    <row r="86" spans="3:30" ht="14.25">
      <c r="C86" s="1"/>
      <c r="D86" s="1"/>
      <c r="E86" s="1"/>
      <c r="F86" s="1"/>
      <c r="G86" s="1"/>
      <c r="H86" s="1"/>
      <c r="I86" s="1"/>
      <c r="J86" s="1"/>
      <c r="K86" s="1"/>
      <c r="L86" s="1"/>
      <c r="M86" s="1"/>
      <c r="N86" s="1"/>
      <c r="O86" s="1"/>
      <c r="P86" s="1"/>
      <c r="Q86" s="235" t="s">
        <v>112</v>
      </c>
      <c r="R86" s="236"/>
      <c r="S86" s="112" t="s">
        <v>107</v>
      </c>
      <c r="T86" s="208" t="s">
        <v>112</v>
      </c>
      <c r="U86" s="209"/>
      <c r="V86" s="1"/>
      <c r="Y86" s="227"/>
      <c r="Z86" s="228"/>
      <c r="AA86" s="228"/>
      <c r="AB86" s="228"/>
      <c r="AC86" s="228"/>
      <c r="AD86" s="229"/>
    </row>
    <row r="87" spans="3:30" ht="14.25">
      <c r="C87" s="1"/>
      <c r="D87" s="1"/>
      <c r="E87" s="1"/>
      <c r="F87" s="1"/>
      <c r="G87" s="1"/>
      <c r="H87" s="1"/>
      <c r="I87" s="1"/>
      <c r="J87" s="1"/>
      <c r="K87" s="1"/>
      <c r="L87" s="1"/>
      <c r="M87" s="1"/>
      <c r="N87" s="1"/>
      <c r="O87" s="1"/>
      <c r="P87" s="1"/>
      <c r="Q87" s="235"/>
      <c r="R87" s="236"/>
      <c r="S87" s="112"/>
      <c r="T87" s="208"/>
      <c r="U87" s="209"/>
      <c r="V87" s="1"/>
      <c r="Y87" s="227"/>
      <c r="Z87" s="228"/>
      <c r="AA87" s="228"/>
      <c r="AB87" s="228"/>
      <c r="AC87" s="228"/>
      <c r="AD87" s="229"/>
    </row>
    <row r="88" spans="3:30" ht="14.25">
      <c r="C88" s="1"/>
      <c r="D88" s="1"/>
      <c r="E88" s="1"/>
      <c r="F88" s="1"/>
      <c r="G88" s="1"/>
      <c r="H88" s="1"/>
      <c r="I88" s="1"/>
      <c r="J88" s="1"/>
      <c r="K88" s="1"/>
      <c r="L88" s="1"/>
      <c r="M88" s="1"/>
      <c r="N88" s="1"/>
      <c r="O88" s="1"/>
      <c r="P88" s="1"/>
      <c r="Q88" s="235"/>
      <c r="R88" s="236"/>
      <c r="S88" s="112"/>
      <c r="T88" s="208"/>
      <c r="U88" s="209"/>
      <c r="V88" s="1"/>
      <c r="Y88" s="227"/>
      <c r="Z88" s="228"/>
      <c r="AA88" s="228"/>
      <c r="AB88" s="228"/>
      <c r="AC88" s="228"/>
      <c r="AD88" s="229"/>
    </row>
    <row r="89" spans="3:30" ht="14.25">
      <c r="C89" s="1"/>
      <c r="D89" s="1"/>
      <c r="E89" s="1"/>
      <c r="F89" s="1"/>
      <c r="G89" s="1"/>
      <c r="H89" s="1"/>
      <c r="I89" s="1"/>
      <c r="J89" s="1"/>
      <c r="K89" s="1"/>
      <c r="L89" s="1"/>
      <c r="M89" s="1"/>
      <c r="N89" s="1"/>
      <c r="O89" s="1"/>
      <c r="P89" s="1"/>
      <c r="Q89" s="241"/>
      <c r="R89" s="241"/>
      <c r="S89" s="241"/>
      <c r="T89" s="241"/>
      <c r="U89" s="241"/>
      <c r="V89" s="1"/>
      <c r="Y89" s="227"/>
      <c r="Z89" s="228"/>
      <c r="AA89" s="228"/>
      <c r="AB89" s="228"/>
      <c r="AC89" s="228"/>
      <c r="AD89" s="229"/>
    </row>
    <row r="90" spans="3:30" ht="14.25">
      <c r="C90" s="1"/>
      <c r="D90" s="1"/>
      <c r="E90" s="1"/>
      <c r="F90" s="1"/>
      <c r="G90" s="1"/>
      <c r="H90" s="1"/>
      <c r="I90" s="1"/>
      <c r="J90" s="1"/>
      <c r="K90" s="1"/>
      <c r="L90" s="1"/>
      <c r="M90" s="1"/>
      <c r="N90" s="1"/>
      <c r="O90" s="1"/>
      <c r="P90" s="1"/>
      <c r="Q90" s="241" t="s">
        <v>106</v>
      </c>
      <c r="R90" s="241"/>
      <c r="S90" s="241"/>
      <c r="T90" s="241"/>
      <c r="U90" s="241"/>
      <c r="V90" s="1"/>
      <c r="Y90" s="227"/>
      <c r="Z90" s="228"/>
      <c r="AA90" s="228"/>
      <c r="AB90" s="228"/>
      <c r="AC90" s="228"/>
      <c r="AD90" s="229"/>
    </row>
    <row r="91" spans="3:30" ht="14.25">
      <c r="C91" s="1"/>
      <c r="D91" s="1"/>
      <c r="E91" s="1"/>
      <c r="F91" s="1"/>
      <c r="G91" s="1"/>
      <c r="H91" s="1"/>
      <c r="I91" s="1"/>
      <c r="J91" s="1"/>
      <c r="K91" s="1"/>
      <c r="L91" s="1"/>
      <c r="M91" s="1"/>
      <c r="N91" s="1"/>
      <c r="O91" s="1"/>
      <c r="P91" s="1"/>
      <c r="Q91" s="235" t="s">
        <v>112</v>
      </c>
      <c r="R91" s="236"/>
      <c r="S91" s="112" t="s">
        <v>107</v>
      </c>
      <c r="T91" s="237" t="s">
        <v>112</v>
      </c>
      <c r="U91" s="238"/>
      <c r="V91" s="1"/>
      <c r="Y91" s="227"/>
      <c r="Z91" s="228"/>
      <c r="AA91" s="228"/>
      <c r="AB91" s="228"/>
      <c r="AC91" s="228"/>
      <c r="AD91" s="229"/>
    </row>
    <row r="92" spans="3:30" ht="14.25">
      <c r="C92" s="1"/>
      <c r="D92" s="1"/>
      <c r="E92" s="1"/>
      <c r="F92" s="1"/>
      <c r="G92" s="1"/>
      <c r="H92" s="1"/>
      <c r="I92" s="1"/>
      <c r="J92" s="1"/>
      <c r="K92" s="1"/>
      <c r="L92" s="1"/>
      <c r="M92" s="1"/>
      <c r="N92" s="1"/>
      <c r="O92" s="1"/>
      <c r="P92" s="1"/>
      <c r="Q92" s="235"/>
      <c r="R92" s="236"/>
      <c r="S92" s="112"/>
      <c r="T92" s="237"/>
      <c r="U92" s="238"/>
      <c r="V92" s="1"/>
      <c r="Y92" s="227"/>
      <c r="Z92" s="228"/>
      <c r="AA92" s="228"/>
      <c r="AB92" s="228"/>
      <c r="AC92" s="228"/>
      <c r="AD92" s="229"/>
    </row>
    <row r="93" spans="3:30" ht="14.25">
      <c r="C93" s="1"/>
      <c r="D93" s="1"/>
      <c r="E93" s="1"/>
      <c r="F93" s="1"/>
      <c r="G93" s="1"/>
      <c r="H93" s="1"/>
      <c r="I93" s="1"/>
      <c r="J93" s="1"/>
      <c r="K93" s="1"/>
      <c r="L93" s="1"/>
      <c r="M93" s="1"/>
      <c r="N93" s="1"/>
      <c r="O93" s="1"/>
      <c r="P93" s="1"/>
      <c r="Q93" s="235"/>
      <c r="R93" s="236"/>
      <c r="S93" s="112"/>
      <c r="T93" s="237"/>
      <c r="U93" s="238"/>
      <c r="V93" s="1"/>
      <c r="Y93" s="227"/>
      <c r="Z93" s="228"/>
      <c r="AA93" s="228"/>
      <c r="AB93" s="228"/>
      <c r="AC93" s="228"/>
      <c r="AD93" s="229"/>
    </row>
    <row r="94" spans="3:30" ht="14.25">
      <c r="C94" s="1"/>
      <c r="D94" s="1"/>
      <c r="E94" s="1"/>
      <c r="F94" s="1"/>
      <c r="G94" s="1"/>
      <c r="H94" s="1"/>
      <c r="I94" s="1"/>
      <c r="J94" s="1"/>
      <c r="K94" s="1"/>
      <c r="L94" s="1"/>
      <c r="M94" s="1"/>
      <c r="N94" s="1"/>
      <c r="O94" s="1"/>
      <c r="P94" s="1"/>
      <c r="Q94" s="1"/>
      <c r="R94" s="1"/>
      <c r="S94" s="1"/>
      <c r="T94" s="1"/>
      <c r="U94" s="1"/>
      <c r="V94" s="1"/>
      <c r="Y94" s="227"/>
      <c r="Z94" s="228"/>
      <c r="AA94" s="228"/>
      <c r="AB94" s="228"/>
      <c r="AC94" s="228"/>
      <c r="AD94" s="229"/>
    </row>
    <row r="95" spans="3:30" ht="15" thickBot="1">
      <c r="C95" s="1"/>
      <c r="D95" s="1"/>
      <c r="E95" s="1"/>
      <c r="F95" s="1"/>
      <c r="G95" s="1"/>
      <c r="H95" s="1"/>
      <c r="I95" s="1"/>
      <c r="J95" s="1"/>
      <c r="K95" s="1"/>
      <c r="L95" s="1"/>
      <c r="M95" s="1"/>
      <c r="N95" s="1"/>
      <c r="O95" s="1"/>
      <c r="P95" s="1"/>
      <c r="Q95" s="1"/>
      <c r="R95" s="1"/>
      <c r="S95" s="1"/>
      <c r="T95" s="1"/>
      <c r="U95" s="1"/>
      <c r="V95" s="1"/>
      <c r="Y95" s="230"/>
      <c r="Z95" s="231"/>
      <c r="AA95" s="231"/>
      <c r="AB95" s="231"/>
      <c r="AC95" s="231"/>
      <c r="AD95" s="232"/>
    </row>
    <row r="96" spans="3:22" ht="14.25">
      <c r="C96" s="1"/>
      <c r="D96" s="1"/>
      <c r="E96" s="1"/>
      <c r="F96" s="1"/>
      <c r="G96" s="1"/>
      <c r="H96" s="1"/>
      <c r="I96" s="1"/>
      <c r="J96" s="1"/>
      <c r="K96" s="1"/>
      <c r="L96" s="1"/>
      <c r="M96" s="1"/>
      <c r="N96" s="1"/>
      <c r="O96" s="1"/>
      <c r="P96" s="1"/>
      <c r="Q96" s="1"/>
      <c r="R96" s="1"/>
      <c r="S96" s="1"/>
      <c r="T96" s="1"/>
      <c r="U96" s="1"/>
      <c r="V96" s="1"/>
    </row>
    <row r="97" spans="3:22" ht="14.25">
      <c r="C97" s="1"/>
      <c r="D97" s="1"/>
      <c r="E97" s="1"/>
      <c r="F97" s="1"/>
      <c r="G97" s="1"/>
      <c r="H97" s="1"/>
      <c r="I97" s="1"/>
      <c r="J97" s="1"/>
      <c r="K97" s="1"/>
      <c r="L97" s="1"/>
      <c r="M97" s="1"/>
      <c r="N97" s="1"/>
      <c r="O97" s="1"/>
      <c r="P97" s="1"/>
      <c r="Q97" s="1"/>
      <c r="R97" s="1"/>
      <c r="S97" s="1"/>
      <c r="T97" s="1"/>
      <c r="U97" s="1"/>
      <c r="V97" s="1"/>
    </row>
    <row r="98" spans="3:26" ht="14.25">
      <c r="C98" s="1"/>
      <c r="D98" s="1"/>
      <c r="E98" s="1"/>
      <c r="F98" s="1"/>
      <c r="G98" s="1"/>
      <c r="H98" s="1"/>
      <c r="I98" s="1"/>
      <c r="J98" s="1"/>
      <c r="K98" s="1"/>
      <c r="L98" s="1"/>
      <c r="M98" s="1"/>
      <c r="N98" s="1"/>
      <c r="O98" s="1"/>
      <c r="P98" s="1"/>
      <c r="Q98" s="1"/>
      <c r="R98" s="1"/>
      <c r="S98" s="1"/>
      <c r="T98" s="1"/>
      <c r="U98" s="1"/>
      <c r="V98" s="1"/>
      <c r="Y98" s="163"/>
      <c r="Z98" s="163"/>
    </row>
    <row r="99" spans="3:22" ht="14.25">
      <c r="C99" s="1"/>
      <c r="D99" s="1"/>
      <c r="E99" s="1"/>
      <c r="F99" s="1"/>
      <c r="G99" s="1"/>
      <c r="H99" s="1"/>
      <c r="I99" s="1"/>
      <c r="J99" s="1"/>
      <c r="K99" s="1"/>
      <c r="L99" s="1"/>
      <c r="M99" s="1"/>
      <c r="N99" s="1"/>
      <c r="O99" s="1"/>
      <c r="P99" s="1"/>
      <c r="Q99" s="1"/>
      <c r="R99" s="1"/>
      <c r="S99" s="1"/>
      <c r="T99" s="1"/>
      <c r="U99" s="1"/>
      <c r="V99" s="1"/>
    </row>
  </sheetData>
  <sheetProtection sheet="1" selectLockedCells="1"/>
  <mergeCells count="45">
    <mergeCell ref="T93:U93"/>
    <mergeCell ref="Q93:R93"/>
    <mergeCell ref="Q90:U90"/>
    <mergeCell ref="Q88:R88"/>
    <mergeCell ref="T88:U88"/>
    <mergeCell ref="G8:U9"/>
    <mergeCell ref="Q87:R87"/>
    <mergeCell ref="T87:U87"/>
    <mergeCell ref="Q91:R91"/>
    <mergeCell ref="T91:U91"/>
    <mergeCell ref="L76:M76"/>
    <mergeCell ref="Q79:U79"/>
    <mergeCell ref="Q81:U83"/>
    <mergeCell ref="Q89:U89"/>
    <mergeCell ref="Q86:R86"/>
    <mergeCell ref="H5:J5"/>
    <mergeCell ref="Q5:S5"/>
    <mergeCell ref="O7:U7"/>
    <mergeCell ref="Q92:R92"/>
    <mergeCell ref="T92:U92"/>
    <mergeCell ref="O60:U61"/>
    <mergeCell ref="O64:U65"/>
    <mergeCell ref="O68:U69"/>
    <mergeCell ref="Q85:U85"/>
    <mergeCell ref="O72:U75"/>
    <mergeCell ref="F6:G6"/>
    <mergeCell ref="O6:S6"/>
    <mergeCell ref="C1:V1"/>
    <mergeCell ref="Y79:AD95"/>
    <mergeCell ref="E59:F59"/>
    <mergeCell ref="E60:F60"/>
    <mergeCell ref="E61:F61"/>
    <mergeCell ref="I59:J59"/>
    <mergeCell ref="I60:J60"/>
    <mergeCell ref="I61:J61"/>
    <mergeCell ref="E4:H4"/>
    <mergeCell ref="T86:U86"/>
    <mergeCell ref="D38:D40"/>
    <mergeCell ref="D50:U52"/>
    <mergeCell ref="D56:U56"/>
    <mergeCell ref="D57:U57"/>
    <mergeCell ref="E38:E40"/>
    <mergeCell ref="R38:R40"/>
    <mergeCell ref="S38:S40"/>
    <mergeCell ref="T38:T40"/>
  </mergeCells>
  <printOptions/>
  <pageMargins left="0.5" right="0.25" top="1" bottom="1" header="0.5" footer="0.5"/>
  <pageSetup horizontalDpi="600" verticalDpi="600" orientation="portrait" scale="98" r:id="rId4"/>
  <rowBreaks count="1" manualBreakCount="1">
    <brk id="52" min="2" max="2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rd960rq</dc:creator>
  <cp:keywords/>
  <dc:description/>
  <cp:lastModifiedBy>RD960RQ</cp:lastModifiedBy>
  <cp:lastPrinted>2010-02-16T16:00:25Z</cp:lastPrinted>
  <dcterms:created xsi:type="dcterms:W3CDTF">2003-12-04T15:23:09Z</dcterms:created>
  <dcterms:modified xsi:type="dcterms:W3CDTF">2010-02-18T18:14:32Z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